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28755" windowHeight="1252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U14" i="1" l="1"/>
  <c r="CR14" i="1"/>
  <c r="CO14" i="1"/>
  <c r="CH14" i="1"/>
  <c r="CE14" i="1"/>
  <c r="CB14" i="1"/>
  <c r="BY14" i="1"/>
  <c r="BV14" i="1"/>
  <c r="BU14" i="1"/>
  <c r="BQ14" i="1"/>
  <c r="BR14" i="1" s="1"/>
  <c r="BB14" i="1"/>
  <c r="BD14" i="1" s="1"/>
  <c r="BE14" i="1" s="1"/>
  <c r="AY14" i="1"/>
  <c r="AZ14" i="1" s="1"/>
  <c r="AP14" i="1"/>
  <c r="AQ14" i="1" s="1"/>
  <c r="AI14" i="1"/>
  <c r="AJ14" i="1" s="1"/>
  <c r="AK14" i="1" s="1"/>
  <c r="S14" i="1"/>
  <c r="CU71" i="1"/>
  <c r="CR71" i="1"/>
  <c r="CO71" i="1"/>
  <c r="CH71" i="1"/>
  <c r="CE71" i="1"/>
  <c r="CB71" i="1"/>
  <c r="BY71" i="1"/>
  <c r="BV71" i="1"/>
  <c r="BU71" i="1"/>
  <c r="BQ71" i="1"/>
  <c r="BR71" i="1" s="1"/>
  <c r="BB71" i="1"/>
  <c r="BD71" i="1" s="1"/>
  <c r="BE71" i="1" s="1"/>
  <c r="AY71" i="1"/>
  <c r="AZ71" i="1" s="1"/>
  <c r="AP71" i="1"/>
  <c r="AQ71" i="1" s="1"/>
  <c r="AI71" i="1"/>
  <c r="AJ71" i="1" s="1"/>
  <c r="AK71" i="1" s="1"/>
  <c r="S71" i="1"/>
  <c r="CU59" i="1"/>
  <c r="CR59" i="1"/>
  <c r="CO59" i="1"/>
  <c r="CH59" i="1"/>
  <c r="CE59" i="1"/>
  <c r="CB59" i="1"/>
  <c r="BY59" i="1"/>
  <c r="BV59" i="1"/>
  <c r="BU59" i="1"/>
  <c r="BQ59" i="1"/>
  <c r="BR59" i="1" s="1"/>
  <c r="BB59" i="1"/>
  <c r="BD59" i="1" s="1"/>
  <c r="BE59" i="1" s="1"/>
  <c r="AY59" i="1"/>
  <c r="AZ59" i="1" s="1"/>
  <c r="AP59" i="1"/>
  <c r="AQ59" i="1" s="1"/>
  <c r="AJ59" i="1"/>
  <c r="AK59" i="1" s="1"/>
  <c r="AI59" i="1"/>
  <c r="S59" i="1"/>
  <c r="CU83" i="1"/>
  <c r="CR83" i="1"/>
  <c r="CO83" i="1"/>
  <c r="CH83" i="1"/>
  <c r="CE83" i="1"/>
  <c r="CB83" i="1"/>
  <c r="BY83" i="1"/>
  <c r="BV83" i="1"/>
  <c r="BU83" i="1"/>
  <c r="BQ83" i="1"/>
  <c r="BR83" i="1" s="1"/>
  <c r="BB83" i="1"/>
  <c r="BD83" i="1" s="1"/>
  <c r="BE83" i="1" s="1"/>
  <c r="AY83" i="1"/>
  <c r="AZ83" i="1" s="1"/>
  <c r="AP83" i="1"/>
  <c r="AQ83" i="1" s="1"/>
  <c r="AI83" i="1"/>
  <c r="AJ83" i="1" s="1"/>
  <c r="AK83" i="1" s="1"/>
  <c r="W83" i="1"/>
  <c r="S83" i="1"/>
  <c r="CU17" i="1"/>
  <c r="CR17" i="1"/>
  <c r="CO17" i="1"/>
  <c r="CH17" i="1"/>
  <c r="CE17" i="1"/>
  <c r="CB17" i="1"/>
  <c r="BY17" i="1"/>
  <c r="BV17" i="1"/>
  <c r="BU17" i="1"/>
  <c r="BQ17" i="1"/>
  <c r="BR17" i="1" s="1"/>
  <c r="BB17" i="1"/>
  <c r="BD17" i="1" s="1"/>
  <c r="BE17" i="1" s="1"/>
  <c r="AY17" i="1"/>
  <c r="AZ17" i="1" s="1"/>
  <c r="AP17" i="1"/>
  <c r="AQ17" i="1" s="1"/>
  <c r="AI17" i="1"/>
  <c r="AJ17" i="1" s="1"/>
  <c r="AK17" i="1" s="1"/>
  <c r="S17" i="1"/>
  <c r="CU78" i="1"/>
  <c r="CR78" i="1"/>
  <c r="CO78" i="1"/>
  <c r="CH78" i="1"/>
  <c r="CE78" i="1"/>
  <c r="CB78" i="1"/>
  <c r="BY78" i="1"/>
  <c r="BV78" i="1"/>
  <c r="BU78" i="1"/>
  <c r="BQ78" i="1"/>
  <c r="BR78" i="1" s="1"/>
  <c r="BB78" i="1"/>
  <c r="BD78" i="1" s="1"/>
  <c r="BE78" i="1" s="1"/>
  <c r="AY78" i="1"/>
  <c r="AZ78" i="1" s="1"/>
  <c r="AP78" i="1"/>
  <c r="AQ78" i="1" s="1"/>
  <c r="AI78" i="1"/>
  <c r="AJ78" i="1" s="1"/>
  <c r="AK78" i="1" s="1"/>
  <c r="W78" i="1"/>
  <c r="S78" i="1"/>
  <c r="CU39" i="1"/>
  <c r="CR39" i="1"/>
  <c r="CO39" i="1"/>
  <c r="CH39" i="1"/>
  <c r="CE39" i="1"/>
  <c r="CB39" i="1"/>
  <c r="BY39" i="1"/>
  <c r="BV39" i="1"/>
  <c r="BU39" i="1"/>
  <c r="BQ39" i="1"/>
  <c r="BR39" i="1" s="1"/>
  <c r="BB39" i="1"/>
  <c r="BD39" i="1" s="1"/>
  <c r="BE39" i="1" s="1"/>
  <c r="AY39" i="1"/>
  <c r="AZ39" i="1" s="1"/>
  <c r="AP39" i="1"/>
  <c r="AQ39" i="1" s="1"/>
  <c r="AI39" i="1"/>
  <c r="AJ39" i="1" s="1"/>
  <c r="AK39" i="1" s="1"/>
  <c r="W39" i="1"/>
  <c r="S39" i="1"/>
  <c r="CU11" i="1"/>
  <c r="CR11" i="1"/>
  <c r="CO11" i="1"/>
  <c r="CH11" i="1"/>
  <c r="CE11" i="1"/>
  <c r="CB11" i="1"/>
  <c r="BY11" i="1"/>
  <c r="BV11" i="1"/>
  <c r="BU11" i="1"/>
  <c r="BQ11" i="1"/>
  <c r="BR11" i="1" s="1"/>
  <c r="BB11" i="1"/>
  <c r="BD11" i="1" s="1"/>
  <c r="BE11" i="1" s="1"/>
  <c r="AY11" i="1"/>
  <c r="AZ11" i="1" s="1"/>
  <c r="AP11" i="1"/>
  <c r="AQ11" i="1" s="1"/>
  <c r="AI11" i="1"/>
  <c r="AJ11" i="1" s="1"/>
  <c r="AK11" i="1" s="1"/>
  <c r="S11" i="1"/>
  <c r="CU52" i="1"/>
  <c r="CR52" i="1"/>
  <c r="CO52" i="1"/>
  <c r="CH52" i="1"/>
  <c r="CE52" i="1"/>
  <c r="CB52" i="1"/>
  <c r="BY52" i="1"/>
  <c r="BV52" i="1"/>
  <c r="BU52" i="1"/>
  <c r="BQ52" i="1"/>
  <c r="BR52" i="1" s="1"/>
  <c r="BB52" i="1"/>
  <c r="BD52" i="1" s="1"/>
  <c r="BE52" i="1" s="1"/>
  <c r="AY52" i="1"/>
  <c r="AZ52" i="1" s="1"/>
  <c r="AP52" i="1"/>
  <c r="AQ52" i="1" s="1"/>
  <c r="AI52" i="1"/>
  <c r="AJ52" i="1" s="1"/>
  <c r="AK52" i="1" s="1"/>
  <c r="S52" i="1"/>
  <c r="CU53" i="1"/>
  <c r="CR53" i="1"/>
  <c r="CO53" i="1"/>
  <c r="CH53" i="1"/>
  <c r="CE53" i="1"/>
  <c r="CB53" i="1"/>
  <c r="BY53" i="1"/>
  <c r="BV53" i="1"/>
  <c r="BU53" i="1"/>
  <c r="BQ53" i="1"/>
  <c r="BR53" i="1" s="1"/>
  <c r="BB53" i="1"/>
  <c r="BD53" i="1" s="1"/>
  <c r="BE53" i="1" s="1"/>
  <c r="AY53" i="1"/>
  <c r="AZ53" i="1" s="1"/>
  <c r="AP53" i="1"/>
  <c r="AQ53" i="1" s="1"/>
  <c r="AI53" i="1"/>
  <c r="AJ53" i="1" s="1"/>
  <c r="AK53" i="1" s="1"/>
  <c r="S53" i="1"/>
  <c r="CU58" i="1"/>
  <c r="CR58" i="1"/>
  <c r="CO58" i="1"/>
  <c r="CH58" i="1"/>
  <c r="CE58" i="1"/>
  <c r="CB58" i="1"/>
  <c r="BY58" i="1"/>
  <c r="BV58" i="1"/>
  <c r="BU58" i="1"/>
  <c r="BQ58" i="1"/>
  <c r="BR58" i="1" s="1"/>
  <c r="BB58" i="1"/>
  <c r="BD58" i="1" s="1"/>
  <c r="BE58" i="1" s="1"/>
  <c r="AY58" i="1"/>
  <c r="AZ58" i="1" s="1"/>
  <c r="AP58" i="1"/>
  <c r="AQ58" i="1" s="1"/>
  <c r="AI58" i="1"/>
  <c r="AJ58" i="1" s="1"/>
  <c r="AK58" i="1" s="1"/>
  <c r="S58" i="1"/>
  <c r="CU81" i="1"/>
  <c r="CR81" i="1"/>
  <c r="CO81" i="1"/>
  <c r="CH81" i="1"/>
  <c r="CE81" i="1"/>
  <c r="CB81" i="1"/>
  <c r="BY81" i="1"/>
  <c r="BV81" i="1"/>
  <c r="BU81" i="1"/>
  <c r="BQ81" i="1"/>
  <c r="BR81" i="1" s="1"/>
  <c r="BB81" i="1"/>
  <c r="BD81" i="1" s="1"/>
  <c r="BE81" i="1" s="1"/>
  <c r="AY81" i="1"/>
  <c r="AZ81" i="1" s="1"/>
  <c r="AP81" i="1"/>
  <c r="AQ81" i="1" s="1"/>
  <c r="AI81" i="1"/>
  <c r="AJ81" i="1" s="1"/>
  <c r="AK81" i="1" s="1"/>
  <c r="S81" i="1"/>
  <c r="CU73" i="1"/>
  <c r="CR73" i="1"/>
  <c r="CO73" i="1"/>
  <c r="CH73" i="1"/>
  <c r="CE73" i="1"/>
  <c r="CB73" i="1"/>
  <c r="BY73" i="1"/>
  <c r="BV73" i="1"/>
  <c r="BU73" i="1"/>
  <c r="BQ73" i="1"/>
  <c r="BR73" i="1" s="1"/>
  <c r="BB73" i="1"/>
  <c r="BD73" i="1" s="1"/>
  <c r="BE73" i="1" s="1"/>
  <c r="AY73" i="1"/>
  <c r="AZ73" i="1" s="1"/>
  <c r="AP73" i="1"/>
  <c r="AQ73" i="1" s="1"/>
  <c r="AB73" i="1"/>
  <c r="AI73" i="1" s="1"/>
  <c r="AJ73" i="1" s="1"/>
  <c r="AK73" i="1" s="1"/>
  <c r="W73" i="1"/>
  <c r="S73" i="1"/>
  <c r="CU62" i="1"/>
  <c r="CR62" i="1"/>
  <c r="CO62" i="1"/>
  <c r="CH62" i="1"/>
  <c r="CE62" i="1"/>
  <c r="CB62" i="1"/>
  <c r="BY62" i="1"/>
  <c r="BV62" i="1"/>
  <c r="BU62" i="1"/>
  <c r="BQ62" i="1"/>
  <c r="BR62" i="1" s="1"/>
  <c r="BB62" i="1"/>
  <c r="BD62" i="1" s="1"/>
  <c r="BE62" i="1" s="1"/>
  <c r="AY62" i="1"/>
  <c r="AZ62" i="1" s="1"/>
  <c r="AP62" i="1"/>
  <c r="AQ62" i="1" s="1"/>
  <c r="AI62" i="1"/>
  <c r="AJ62" i="1" s="1"/>
  <c r="AK62" i="1" s="1"/>
  <c r="S62" i="1"/>
  <c r="CU66" i="1"/>
  <c r="CR66" i="1"/>
  <c r="CO66" i="1"/>
  <c r="CH66" i="1"/>
  <c r="CE66" i="1"/>
  <c r="CB66" i="1"/>
  <c r="BY66" i="1"/>
  <c r="BV66" i="1"/>
  <c r="BU66" i="1"/>
  <c r="BQ66" i="1"/>
  <c r="BR66" i="1" s="1"/>
  <c r="BB66" i="1"/>
  <c r="BD66" i="1" s="1"/>
  <c r="BE66" i="1" s="1"/>
  <c r="AY66" i="1"/>
  <c r="AZ66" i="1" s="1"/>
  <c r="AP66" i="1"/>
  <c r="AQ66" i="1" s="1"/>
  <c r="AI66" i="1"/>
  <c r="AJ66" i="1" s="1"/>
  <c r="AK66" i="1" s="1"/>
  <c r="W66" i="1"/>
  <c r="S66" i="1"/>
  <c r="CU72" i="1"/>
  <c r="CR72" i="1"/>
  <c r="CO72" i="1"/>
  <c r="CH72" i="1"/>
  <c r="CE72" i="1"/>
  <c r="CB72" i="1"/>
  <c r="BY72" i="1"/>
  <c r="BV72" i="1"/>
  <c r="BU72" i="1"/>
  <c r="BQ72" i="1"/>
  <c r="BR72" i="1" s="1"/>
  <c r="BB72" i="1"/>
  <c r="BD72" i="1" s="1"/>
  <c r="BE72" i="1" s="1"/>
  <c r="AY72" i="1"/>
  <c r="AZ72" i="1" s="1"/>
  <c r="AP72" i="1"/>
  <c r="AQ72" i="1" s="1"/>
  <c r="AI72" i="1"/>
  <c r="AJ72" i="1" s="1"/>
  <c r="AK72" i="1" s="1"/>
  <c r="S72" i="1"/>
  <c r="CU82" i="1"/>
  <c r="CR82" i="1"/>
  <c r="CO82" i="1"/>
  <c r="CH82" i="1"/>
  <c r="CE82" i="1"/>
  <c r="CB82" i="1"/>
  <c r="BY82" i="1"/>
  <c r="BV82" i="1"/>
  <c r="BU82" i="1"/>
  <c r="BQ82" i="1"/>
  <c r="BR82" i="1" s="1"/>
  <c r="BB82" i="1"/>
  <c r="BD82" i="1" s="1"/>
  <c r="BE82" i="1" s="1"/>
  <c r="AY82" i="1"/>
  <c r="AZ82" i="1" s="1"/>
  <c r="AP82" i="1"/>
  <c r="AQ82" i="1" s="1"/>
  <c r="AI82" i="1"/>
  <c r="AJ82" i="1" s="1"/>
  <c r="AK82" i="1" s="1"/>
  <c r="S82" i="1"/>
  <c r="CU6" i="1"/>
  <c r="CR6" i="1"/>
  <c r="CO6" i="1"/>
  <c r="CH6" i="1"/>
  <c r="CE6" i="1"/>
  <c r="CB6" i="1"/>
  <c r="BY6" i="1"/>
  <c r="BV6" i="1"/>
  <c r="BU6" i="1"/>
  <c r="BQ6" i="1"/>
  <c r="BR6" i="1" s="1"/>
  <c r="BB6" i="1"/>
  <c r="BD6" i="1" s="1"/>
  <c r="BE6" i="1" s="1"/>
  <c r="AY6" i="1"/>
  <c r="AZ6" i="1" s="1"/>
  <c r="AP6" i="1"/>
  <c r="AQ6" i="1" s="1"/>
  <c r="AI6" i="1"/>
  <c r="AJ6" i="1" s="1"/>
  <c r="AK6" i="1" s="1"/>
  <c r="S6" i="1"/>
  <c r="CU50" i="1"/>
  <c r="CR50" i="1"/>
  <c r="CO50" i="1"/>
  <c r="CH50" i="1"/>
  <c r="CE50" i="1"/>
  <c r="CB50" i="1"/>
  <c r="BY50" i="1"/>
  <c r="BV50" i="1"/>
  <c r="BU50" i="1"/>
  <c r="BQ50" i="1"/>
  <c r="BR50" i="1" s="1"/>
  <c r="BB50" i="1"/>
  <c r="BD50" i="1" s="1"/>
  <c r="BE50" i="1" s="1"/>
  <c r="AY50" i="1"/>
  <c r="AZ50" i="1" s="1"/>
  <c r="AP50" i="1"/>
  <c r="AQ50" i="1" s="1"/>
  <c r="AI50" i="1"/>
  <c r="AJ50" i="1" s="1"/>
  <c r="AK50" i="1" s="1"/>
  <c r="S50" i="1"/>
  <c r="CU86" i="1"/>
  <c r="CR86" i="1"/>
  <c r="CO86" i="1"/>
  <c r="CH86" i="1"/>
  <c r="CE86" i="1"/>
  <c r="CB86" i="1"/>
  <c r="BY86" i="1"/>
  <c r="BV86" i="1"/>
  <c r="BU86" i="1"/>
  <c r="BQ86" i="1"/>
  <c r="BR86" i="1" s="1"/>
  <c r="BB86" i="1"/>
  <c r="BD86" i="1" s="1"/>
  <c r="BE86" i="1" s="1"/>
  <c r="AY86" i="1"/>
  <c r="AZ86" i="1" s="1"/>
  <c r="AP86" i="1"/>
  <c r="AQ86" i="1" s="1"/>
  <c r="AI86" i="1"/>
  <c r="AJ86" i="1" s="1"/>
  <c r="AK86" i="1" s="1"/>
  <c r="S86" i="1"/>
  <c r="CU61" i="1"/>
  <c r="CR61" i="1"/>
  <c r="CO61" i="1"/>
  <c r="CH61" i="1"/>
  <c r="CE61" i="1"/>
  <c r="CB61" i="1"/>
  <c r="BY61" i="1"/>
  <c r="BV61" i="1"/>
  <c r="BU61" i="1"/>
  <c r="BQ61" i="1"/>
  <c r="BR61" i="1" s="1"/>
  <c r="BB61" i="1"/>
  <c r="BD61" i="1" s="1"/>
  <c r="BE61" i="1" s="1"/>
  <c r="AY61" i="1"/>
  <c r="AZ61" i="1" s="1"/>
  <c r="AP61" i="1"/>
  <c r="AQ61" i="1" s="1"/>
  <c r="AI61" i="1"/>
  <c r="AJ61" i="1" s="1"/>
  <c r="AK61" i="1" s="1"/>
  <c r="S61" i="1"/>
  <c r="CU37" i="1"/>
  <c r="CR37" i="1"/>
  <c r="CO37" i="1"/>
  <c r="CH37" i="1"/>
  <c r="CE37" i="1"/>
  <c r="CB37" i="1"/>
  <c r="BY37" i="1"/>
  <c r="BV37" i="1"/>
  <c r="BU37" i="1"/>
  <c r="BQ37" i="1"/>
  <c r="BR37" i="1" s="1"/>
  <c r="BB37" i="1"/>
  <c r="BD37" i="1" s="1"/>
  <c r="BE37" i="1" s="1"/>
  <c r="AY37" i="1"/>
  <c r="AZ37" i="1" s="1"/>
  <c r="AP37" i="1"/>
  <c r="AQ37" i="1" s="1"/>
  <c r="AI37" i="1"/>
  <c r="AJ37" i="1" s="1"/>
  <c r="AK37" i="1" s="1"/>
  <c r="W37" i="1"/>
  <c r="S37" i="1"/>
  <c r="CU32" i="1"/>
  <c r="CR32" i="1"/>
  <c r="CO32" i="1"/>
  <c r="CH32" i="1"/>
  <c r="CE32" i="1"/>
  <c r="CB32" i="1"/>
  <c r="BY32" i="1"/>
  <c r="BV32" i="1"/>
  <c r="BU32" i="1"/>
  <c r="BQ32" i="1"/>
  <c r="BR32" i="1" s="1"/>
  <c r="BB32" i="1"/>
  <c r="BD32" i="1" s="1"/>
  <c r="BE32" i="1" s="1"/>
  <c r="AY32" i="1"/>
  <c r="AZ32" i="1" s="1"/>
  <c r="AP32" i="1"/>
  <c r="AQ32" i="1" s="1"/>
  <c r="AI32" i="1"/>
  <c r="AJ32" i="1" s="1"/>
  <c r="AK32" i="1" s="1"/>
  <c r="S32" i="1"/>
  <c r="CU76" i="1"/>
  <c r="CR76" i="1"/>
  <c r="CO76" i="1"/>
  <c r="CH76" i="1"/>
  <c r="CE76" i="1"/>
  <c r="CB76" i="1"/>
  <c r="BY76" i="1"/>
  <c r="BV76" i="1"/>
  <c r="BU76" i="1"/>
  <c r="BQ76" i="1"/>
  <c r="BR76" i="1" s="1"/>
  <c r="BB76" i="1"/>
  <c r="BD76" i="1" s="1"/>
  <c r="BE76" i="1" s="1"/>
  <c r="AY76" i="1"/>
  <c r="AZ76" i="1" s="1"/>
  <c r="AP76" i="1"/>
  <c r="AQ76" i="1" s="1"/>
  <c r="AI76" i="1"/>
  <c r="AJ76" i="1" s="1"/>
  <c r="AK76" i="1" s="1"/>
  <c r="S76" i="1"/>
  <c r="CU36" i="1"/>
  <c r="CR36" i="1"/>
  <c r="CO36" i="1"/>
  <c r="CH36" i="1"/>
  <c r="CE36" i="1"/>
  <c r="CB36" i="1"/>
  <c r="BY36" i="1"/>
  <c r="BV36" i="1"/>
  <c r="BU36" i="1"/>
  <c r="BQ36" i="1"/>
  <c r="BR36" i="1" s="1"/>
  <c r="BB36" i="1"/>
  <c r="BD36" i="1" s="1"/>
  <c r="BE36" i="1" s="1"/>
  <c r="AY36" i="1"/>
  <c r="AZ36" i="1" s="1"/>
  <c r="AP36" i="1"/>
  <c r="AQ36" i="1" s="1"/>
  <c r="AI36" i="1"/>
  <c r="AJ36" i="1" s="1"/>
  <c r="AK36" i="1" s="1"/>
  <c r="S36" i="1"/>
  <c r="CU29" i="1"/>
  <c r="CR29" i="1"/>
  <c r="CO29" i="1"/>
  <c r="CH29" i="1"/>
  <c r="CE29" i="1"/>
  <c r="CB29" i="1"/>
  <c r="BY29" i="1"/>
  <c r="BV29" i="1"/>
  <c r="BU29" i="1"/>
  <c r="BQ29" i="1"/>
  <c r="BR29" i="1" s="1"/>
  <c r="BB29" i="1"/>
  <c r="BD29" i="1" s="1"/>
  <c r="BE29" i="1" s="1"/>
  <c r="AY29" i="1"/>
  <c r="AZ29" i="1" s="1"/>
  <c r="AP29" i="1"/>
  <c r="AQ29" i="1" s="1"/>
  <c r="AI29" i="1"/>
  <c r="AJ29" i="1" s="1"/>
  <c r="AK29" i="1" s="1"/>
  <c r="S29" i="1"/>
  <c r="CU56" i="1"/>
  <c r="CR56" i="1"/>
  <c r="CO56" i="1"/>
  <c r="CH56" i="1"/>
  <c r="CE56" i="1"/>
  <c r="CB56" i="1"/>
  <c r="BY56" i="1"/>
  <c r="BV56" i="1"/>
  <c r="BU56" i="1"/>
  <c r="BQ56" i="1"/>
  <c r="BR56" i="1" s="1"/>
  <c r="BB56" i="1"/>
  <c r="BD56" i="1" s="1"/>
  <c r="BE56" i="1" s="1"/>
  <c r="AY56" i="1"/>
  <c r="AZ56" i="1" s="1"/>
  <c r="AP56" i="1"/>
  <c r="AQ56" i="1" s="1"/>
  <c r="AI56" i="1"/>
  <c r="AJ56" i="1" s="1"/>
  <c r="AK56" i="1" s="1"/>
  <c r="S56" i="1"/>
  <c r="CU28" i="1"/>
  <c r="CR28" i="1"/>
  <c r="CO28" i="1"/>
  <c r="CH28" i="1"/>
  <c r="CE28" i="1"/>
  <c r="CB28" i="1"/>
  <c r="BY28" i="1"/>
  <c r="BV28" i="1"/>
  <c r="BU28" i="1"/>
  <c r="BQ28" i="1"/>
  <c r="BR28" i="1" s="1"/>
  <c r="BB28" i="1"/>
  <c r="BD28" i="1" s="1"/>
  <c r="BE28" i="1" s="1"/>
  <c r="AY28" i="1"/>
  <c r="AZ28" i="1" s="1"/>
  <c r="AP28" i="1"/>
  <c r="AQ28" i="1" s="1"/>
  <c r="AI28" i="1"/>
  <c r="AJ28" i="1" s="1"/>
  <c r="AK28" i="1" s="1"/>
  <c r="W28" i="1"/>
  <c r="S28" i="1"/>
  <c r="CU85" i="1"/>
  <c r="CR85" i="1"/>
  <c r="CO85" i="1"/>
  <c r="CH85" i="1"/>
  <c r="CE85" i="1"/>
  <c r="CB85" i="1"/>
  <c r="BY85" i="1"/>
  <c r="BV85" i="1"/>
  <c r="BU85" i="1"/>
  <c r="BQ85" i="1"/>
  <c r="BR85" i="1" s="1"/>
  <c r="BB85" i="1"/>
  <c r="BD85" i="1" s="1"/>
  <c r="BE85" i="1" s="1"/>
  <c r="AY85" i="1"/>
  <c r="AZ85" i="1" s="1"/>
  <c r="AP85" i="1"/>
  <c r="AQ85" i="1" s="1"/>
  <c r="AI85" i="1"/>
  <c r="AJ85" i="1" s="1"/>
  <c r="AK85" i="1" s="1"/>
  <c r="S85" i="1"/>
  <c r="CU68" i="1"/>
  <c r="CR68" i="1"/>
  <c r="CO68" i="1"/>
  <c r="CH68" i="1"/>
  <c r="CE68" i="1"/>
  <c r="CB68" i="1"/>
  <c r="BY68" i="1"/>
  <c r="BV68" i="1"/>
  <c r="BU68" i="1"/>
  <c r="BQ68" i="1"/>
  <c r="BR68" i="1" s="1"/>
  <c r="BB68" i="1"/>
  <c r="BD68" i="1" s="1"/>
  <c r="BE68" i="1" s="1"/>
  <c r="AY68" i="1"/>
  <c r="AZ68" i="1" s="1"/>
  <c r="AP68" i="1"/>
  <c r="AQ68" i="1" s="1"/>
  <c r="AI68" i="1"/>
  <c r="AJ68" i="1" s="1"/>
  <c r="AK68" i="1" s="1"/>
  <c r="W68" i="1"/>
  <c r="S68" i="1"/>
  <c r="CU77" i="1"/>
  <c r="CR77" i="1"/>
  <c r="CO77" i="1"/>
  <c r="CH77" i="1"/>
  <c r="CE77" i="1"/>
  <c r="CB77" i="1"/>
  <c r="BY77" i="1"/>
  <c r="BV77" i="1"/>
  <c r="BU77" i="1"/>
  <c r="BQ77" i="1"/>
  <c r="BR77" i="1" s="1"/>
  <c r="BB77" i="1"/>
  <c r="BD77" i="1" s="1"/>
  <c r="BE77" i="1" s="1"/>
  <c r="AY77" i="1"/>
  <c r="AZ77" i="1" s="1"/>
  <c r="AP77" i="1"/>
  <c r="AQ77" i="1" s="1"/>
  <c r="AI77" i="1"/>
  <c r="AJ77" i="1" s="1"/>
  <c r="AK77" i="1" s="1"/>
  <c r="S77" i="1"/>
  <c r="CU74" i="1"/>
  <c r="CR74" i="1"/>
  <c r="CO74" i="1"/>
  <c r="CH74" i="1"/>
  <c r="CE74" i="1"/>
  <c r="CB74" i="1"/>
  <c r="BY74" i="1"/>
  <c r="BV74" i="1"/>
  <c r="BU74" i="1"/>
  <c r="BQ74" i="1"/>
  <c r="BR74" i="1" s="1"/>
  <c r="BB74" i="1"/>
  <c r="BD74" i="1" s="1"/>
  <c r="BE74" i="1" s="1"/>
  <c r="AY74" i="1"/>
  <c r="AZ74" i="1" s="1"/>
  <c r="AP74" i="1"/>
  <c r="AQ74" i="1" s="1"/>
  <c r="AI74" i="1"/>
  <c r="AJ74" i="1" s="1"/>
  <c r="AK74" i="1" s="1"/>
  <c r="W74" i="1"/>
  <c r="S74" i="1"/>
  <c r="CU35" i="1"/>
  <c r="CR35" i="1"/>
  <c r="CO35" i="1"/>
  <c r="CH35" i="1"/>
  <c r="CE35" i="1"/>
  <c r="CB35" i="1"/>
  <c r="BY35" i="1"/>
  <c r="BV35" i="1"/>
  <c r="BU35" i="1"/>
  <c r="BQ35" i="1"/>
  <c r="BR35" i="1" s="1"/>
  <c r="BB35" i="1"/>
  <c r="BD35" i="1" s="1"/>
  <c r="BE35" i="1" s="1"/>
  <c r="AY35" i="1"/>
  <c r="AZ35" i="1" s="1"/>
  <c r="AP35" i="1"/>
  <c r="AQ35" i="1" s="1"/>
  <c r="AI35" i="1"/>
  <c r="AJ35" i="1" s="1"/>
  <c r="AK35" i="1" s="1"/>
  <c r="S35" i="1"/>
  <c r="CU24" i="1"/>
  <c r="CR24" i="1"/>
  <c r="CO24" i="1"/>
  <c r="CH24" i="1"/>
  <c r="CE24" i="1"/>
  <c r="CB24" i="1"/>
  <c r="BY24" i="1"/>
  <c r="BV24" i="1"/>
  <c r="BU24" i="1"/>
  <c r="BQ24" i="1"/>
  <c r="BR24" i="1" s="1"/>
  <c r="BB24" i="1"/>
  <c r="BD24" i="1" s="1"/>
  <c r="BE24" i="1" s="1"/>
  <c r="AY24" i="1"/>
  <c r="AZ24" i="1" s="1"/>
  <c r="AP24" i="1"/>
  <c r="AQ24" i="1" s="1"/>
  <c r="AI24" i="1"/>
  <c r="AJ24" i="1" s="1"/>
  <c r="AK24" i="1" s="1"/>
  <c r="W24" i="1"/>
  <c r="S24" i="1"/>
  <c r="CU38" i="1"/>
  <c r="CR38" i="1"/>
  <c r="CO38" i="1"/>
  <c r="CH38" i="1"/>
  <c r="CE38" i="1"/>
  <c r="CB38" i="1"/>
  <c r="BY38" i="1"/>
  <c r="BV38" i="1"/>
  <c r="BU38" i="1"/>
  <c r="BQ38" i="1"/>
  <c r="BR38" i="1" s="1"/>
  <c r="BB38" i="1"/>
  <c r="BD38" i="1" s="1"/>
  <c r="BE38" i="1" s="1"/>
  <c r="AY38" i="1"/>
  <c r="AZ38" i="1" s="1"/>
  <c r="AP38" i="1"/>
  <c r="AQ38" i="1" s="1"/>
  <c r="AI38" i="1"/>
  <c r="AJ38" i="1" s="1"/>
  <c r="AK38" i="1" s="1"/>
  <c r="S38" i="1"/>
  <c r="CU43" i="1"/>
  <c r="CR43" i="1"/>
  <c r="CO43" i="1"/>
  <c r="CH43" i="1"/>
  <c r="CE43" i="1"/>
  <c r="CB43" i="1"/>
  <c r="BY43" i="1"/>
  <c r="BV43" i="1"/>
  <c r="BU43" i="1"/>
  <c r="BQ43" i="1"/>
  <c r="BR43" i="1" s="1"/>
  <c r="BB43" i="1"/>
  <c r="BD43" i="1" s="1"/>
  <c r="BE43" i="1" s="1"/>
  <c r="AY43" i="1"/>
  <c r="AZ43" i="1" s="1"/>
  <c r="AP43" i="1"/>
  <c r="AQ43" i="1" s="1"/>
  <c r="AI43" i="1"/>
  <c r="AJ43" i="1" s="1"/>
  <c r="AK43" i="1" s="1"/>
  <c r="S43" i="1"/>
  <c r="CU9" i="1"/>
  <c r="CR9" i="1"/>
  <c r="CO9" i="1"/>
  <c r="CH9" i="1"/>
  <c r="CE9" i="1"/>
  <c r="CB9" i="1"/>
  <c r="BY9" i="1"/>
  <c r="BV9" i="1"/>
  <c r="BU9" i="1"/>
  <c r="BQ9" i="1"/>
  <c r="BR9" i="1" s="1"/>
  <c r="BB9" i="1"/>
  <c r="BD9" i="1" s="1"/>
  <c r="BE9" i="1" s="1"/>
  <c r="AY9" i="1"/>
  <c r="AZ9" i="1" s="1"/>
  <c r="AP9" i="1"/>
  <c r="AQ9" i="1" s="1"/>
  <c r="AI9" i="1"/>
  <c r="AJ9" i="1" s="1"/>
  <c r="AK9" i="1" s="1"/>
  <c r="S9" i="1"/>
  <c r="CU30" i="1"/>
  <c r="CR30" i="1"/>
  <c r="CO30" i="1"/>
  <c r="CH30" i="1"/>
  <c r="CE30" i="1"/>
  <c r="CB30" i="1"/>
  <c r="BY30" i="1"/>
  <c r="BV30" i="1"/>
  <c r="BU30" i="1"/>
  <c r="BQ30" i="1"/>
  <c r="BR30" i="1" s="1"/>
  <c r="BB30" i="1"/>
  <c r="BD30" i="1" s="1"/>
  <c r="BE30" i="1" s="1"/>
  <c r="AY30" i="1"/>
  <c r="AZ30" i="1" s="1"/>
  <c r="AP30" i="1"/>
  <c r="AQ30" i="1" s="1"/>
  <c r="AI30" i="1"/>
  <c r="AJ30" i="1" s="1"/>
  <c r="AK30" i="1" s="1"/>
  <c r="S30" i="1"/>
  <c r="CU41" i="1"/>
  <c r="CR41" i="1"/>
  <c r="CO41" i="1"/>
  <c r="CH41" i="1"/>
  <c r="CE41" i="1"/>
  <c r="CB41" i="1"/>
  <c r="BY41" i="1"/>
  <c r="BV41" i="1"/>
  <c r="BU41" i="1"/>
  <c r="BQ41" i="1"/>
  <c r="BR41" i="1" s="1"/>
  <c r="BB41" i="1"/>
  <c r="BD41" i="1" s="1"/>
  <c r="BE41" i="1" s="1"/>
  <c r="AY41" i="1"/>
  <c r="AZ41" i="1" s="1"/>
  <c r="AP41" i="1"/>
  <c r="AQ41" i="1" s="1"/>
  <c r="AB41" i="1"/>
  <c r="AI41" i="1" s="1"/>
  <c r="AJ41" i="1" s="1"/>
  <c r="AK41" i="1" s="1"/>
  <c r="S41" i="1"/>
  <c r="CU75" i="1"/>
  <c r="CR75" i="1"/>
  <c r="CO75" i="1"/>
  <c r="CH75" i="1"/>
  <c r="CE75" i="1"/>
  <c r="CB75" i="1"/>
  <c r="BY75" i="1"/>
  <c r="BV75" i="1"/>
  <c r="BU75" i="1"/>
  <c r="BQ75" i="1"/>
  <c r="BR75" i="1" s="1"/>
  <c r="BB75" i="1"/>
  <c r="BD75" i="1" s="1"/>
  <c r="BE75" i="1" s="1"/>
  <c r="AY75" i="1"/>
  <c r="AZ75" i="1" s="1"/>
  <c r="AP75" i="1"/>
  <c r="AQ75" i="1" s="1"/>
  <c r="AI75" i="1"/>
  <c r="AJ75" i="1" s="1"/>
  <c r="AK75" i="1" s="1"/>
  <c r="S75" i="1"/>
  <c r="CU54" i="1"/>
  <c r="CR54" i="1"/>
  <c r="CO54" i="1"/>
  <c r="CH54" i="1"/>
  <c r="CE54" i="1"/>
  <c r="CB54" i="1"/>
  <c r="BY54" i="1"/>
  <c r="BV54" i="1"/>
  <c r="BU54" i="1"/>
  <c r="BQ54" i="1"/>
  <c r="BR54" i="1" s="1"/>
  <c r="BB54" i="1"/>
  <c r="BD54" i="1" s="1"/>
  <c r="BE54" i="1" s="1"/>
  <c r="AY54" i="1"/>
  <c r="AZ54" i="1" s="1"/>
  <c r="AP54" i="1"/>
  <c r="AQ54" i="1" s="1"/>
  <c r="AI54" i="1"/>
  <c r="AJ54" i="1" s="1"/>
  <c r="AK54" i="1" s="1"/>
  <c r="S54" i="1"/>
  <c r="CU79" i="1"/>
  <c r="CR79" i="1"/>
  <c r="CO79" i="1"/>
  <c r="CH79" i="1"/>
  <c r="CE79" i="1"/>
  <c r="CB79" i="1"/>
  <c r="BY79" i="1"/>
  <c r="BV79" i="1"/>
  <c r="BU79" i="1"/>
  <c r="BQ79" i="1"/>
  <c r="BR79" i="1" s="1"/>
  <c r="BB79" i="1"/>
  <c r="BD79" i="1" s="1"/>
  <c r="BE79" i="1" s="1"/>
  <c r="AY79" i="1"/>
  <c r="AZ79" i="1" s="1"/>
  <c r="AP79" i="1"/>
  <c r="AQ79" i="1" s="1"/>
  <c r="AI79" i="1"/>
  <c r="AJ79" i="1" s="1"/>
  <c r="AK79" i="1" s="1"/>
  <c r="S79" i="1"/>
  <c r="CU49" i="1"/>
  <c r="CR49" i="1"/>
  <c r="CO49" i="1"/>
  <c r="CH49" i="1"/>
  <c r="CE49" i="1"/>
  <c r="CB49" i="1"/>
  <c r="BY49" i="1"/>
  <c r="BV49" i="1"/>
  <c r="BU49" i="1"/>
  <c r="BQ49" i="1"/>
  <c r="BR49" i="1" s="1"/>
  <c r="BB49" i="1"/>
  <c r="BD49" i="1" s="1"/>
  <c r="BE49" i="1" s="1"/>
  <c r="AY49" i="1"/>
  <c r="AZ49" i="1" s="1"/>
  <c r="AP49" i="1"/>
  <c r="AQ49" i="1" s="1"/>
  <c r="AI49" i="1"/>
  <c r="AJ49" i="1" s="1"/>
  <c r="AK49" i="1" s="1"/>
  <c r="S49" i="1"/>
  <c r="CU51" i="1"/>
  <c r="CR51" i="1"/>
  <c r="CO51" i="1"/>
  <c r="CH51" i="1"/>
  <c r="CE51" i="1"/>
  <c r="CB51" i="1"/>
  <c r="BY51" i="1"/>
  <c r="BV51" i="1"/>
  <c r="BU51" i="1"/>
  <c r="BQ51" i="1"/>
  <c r="BR51" i="1" s="1"/>
  <c r="BB51" i="1"/>
  <c r="BD51" i="1" s="1"/>
  <c r="BE51" i="1" s="1"/>
  <c r="AY51" i="1"/>
  <c r="AZ51" i="1" s="1"/>
  <c r="AP51" i="1"/>
  <c r="AQ51" i="1" s="1"/>
  <c r="AI51" i="1"/>
  <c r="AJ51" i="1" s="1"/>
  <c r="AK51" i="1" s="1"/>
  <c r="S51" i="1"/>
  <c r="CU84" i="1"/>
  <c r="CR84" i="1"/>
  <c r="CO84" i="1"/>
  <c r="CH84" i="1"/>
  <c r="CE84" i="1"/>
  <c r="CB84" i="1"/>
  <c r="BY84" i="1"/>
  <c r="BV84" i="1"/>
  <c r="BU84" i="1"/>
  <c r="BQ84" i="1"/>
  <c r="BR84" i="1" s="1"/>
  <c r="BB84" i="1"/>
  <c r="BD84" i="1" s="1"/>
  <c r="BE84" i="1" s="1"/>
  <c r="AY84" i="1"/>
  <c r="AZ84" i="1" s="1"/>
  <c r="AP84" i="1"/>
  <c r="AQ84" i="1" s="1"/>
  <c r="AI84" i="1"/>
  <c r="AJ84" i="1" s="1"/>
  <c r="AK84" i="1" s="1"/>
  <c r="W84" i="1"/>
  <c r="S84" i="1"/>
  <c r="CU40" i="1"/>
  <c r="CR40" i="1"/>
  <c r="CO40" i="1"/>
  <c r="CH40" i="1"/>
  <c r="CE40" i="1"/>
  <c r="CB40" i="1"/>
  <c r="BY40" i="1"/>
  <c r="BV40" i="1"/>
  <c r="BU40" i="1"/>
  <c r="BQ40" i="1"/>
  <c r="BR40" i="1" s="1"/>
  <c r="BB40" i="1"/>
  <c r="BD40" i="1" s="1"/>
  <c r="BE40" i="1" s="1"/>
  <c r="AY40" i="1"/>
  <c r="AZ40" i="1" s="1"/>
  <c r="AP40" i="1"/>
  <c r="AQ40" i="1" s="1"/>
  <c r="AI40" i="1"/>
  <c r="AJ40" i="1" s="1"/>
  <c r="AK40" i="1" s="1"/>
  <c r="S40" i="1"/>
  <c r="CU45" i="1"/>
  <c r="CR45" i="1"/>
  <c r="CO45" i="1"/>
  <c r="CH45" i="1"/>
  <c r="CE45" i="1"/>
  <c r="CB45" i="1"/>
  <c r="BY45" i="1"/>
  <c r="BV45" i="1"/>
  <c r="BU45" i="1"/>
  <c r="BQ45" i="1"/>
  <c r="BR45" i="1" s="1"/>
  <c r="BB45" i="1"/>
  <c r="BD45" i="1" s="1"/>
  <c r="BE45" i="1" s="1"/>
  <c r="AY45" i="1"/>
  <c r="AZ45" i="1" s="1"/>
  <c r="AP45" i="1"/>
  <c r="AQ45" i="1" s="1"/>
  <c r="AI45" i="1"/>
  <c r="AJ45" i="1" s="1"/>
  <c r="AK45" i="1" s="1"/>
  <c r="S45" i="1"/>
  <c r="CU31" i="1"/>
  <c r="CR31" i="1"/>
  <c r="CO31" i="1"/>
  <c r="CH31" i="1"/>
  <c r="CE31" i="1"/>
  <c r="CB31" i="1"/>
  <c r="BY31" i="1"/>
  <c r="BV31" i="1"/>
  <c r="BU31" i="1"/>
  <c r="BQ31" i="1"/>
  <c r="BR31" i="1" s="1"/>
  <c r="BB31" i="1"/>
  <c r="BD31" i="1" s="1"/>
  <c r="BE31" i="1" s="1"/>
  <c r="AY31" i="1"/>
  <c r="AZ31" i="1" s="1"/>
  <c r="AP31" i="1"/>
  <c r="AQ31" i="1" s="1"/>
  <c r="AI31" i="1"/>
  <c r="AJ31" i="1" s="1"/>
  <c r="AK31" i="1" s="1"/>
  <c r="S31" i="1"/>
  <c r="CU70" i="1"/>
  <c r="CR70" i="1"/>
  <c r="CO70" i="1"/>
  <c r="CH70" i="1"/>
  <c r="CE70" i="1"/>
  <c r="CB70" i="1"/>
  <c r="BY70" i="1"/>
  <c r="BV70" i="1"/>
  <c r="BU70" i="1"/>
  <c r="BQ70" i="1"/>
  <c r="BR70" i="1" s="1"/>
  <c r="BB70" i="1"/>
  <c r="BD70" i="1" s="1"/>
  <c r="BE70" i="1" s="1"/>
  <c r="AY70" i="1"/>
  <c r="AZ70" i="1" s="1"/>
  <c r="AP70" i="1"/>
  <c r="AQ70" i="1" s="1"/>
  <c r="AI70" i="1"/>
  <c r="AJ70" i="1" s="1"/>
  <c r="AK70" i="1" s="1"/>
  <c r="S70" i="1"/>
  <c r="CU63" i="1"/>
  <c r="CR63" i="1"/>
  <c r="CO63" i="1"/>
  <c r="CH63" i="1"/>
  <c r="CE63" i="1"/>
  <c r="CB63" i="1"/>
  <c r="BY63" i="1"/>
  <c r="BV63" i="1"/>
  <c r="BU63" i="1"/>
  <c r="BQ63" i="1"/>
  <c r="BR63" i="1" s="1"/>
  <c r="BB63" i="1"/>
  <c r="BD63" i="1" s="1"/>
  <c r="BE63" i="1" s="1"/>
  <c r="AY63" i="1"/>
  <c r="AZ63" i="1" s="1"/>
  <c r="AP63" i="1"/>
  <c r="AQ63" i="1" s="1"/>
  <c r="AI63" i="1"/>
  <c r="AJ63" i="1" s="1"/>
  <c r="AK63" i="1" s="1"/>
  <c r="S63" i="1"/>
  <c r="CU34" i="1"/>
  <c r="CR34" i="1"/>
  <c r="CO34" i="1"/>
  <c r="CH34" i="1"/>
  <c r="CE34" i="1"/>
  <c r="CB34" i="1"/>
  <c r="BY34" i="1"/>
  <c r="BV34" i="1"/>
  <c r="BU34" i="1"/>
  <c r="BQ34" i="1"/>
  <c r="BR34" i="1" s="1"/>
  <c r="BB34" i="1"/>
  <c r="BD34" i="1" s="1"/>
  <c r="BE34" i="1" s="1"/>
  <c r="AY34" i="1"/>
  <c r="AZ34" i="1" s="1"/>
  <c r="AP34" i="1"/>
  <c r="AQ34" i="1" s="1"/>
  <c r="AI34" i="1"/>
  <c r="AJ34" i="1" s="1"/>
  <c r="AK34" i="1" s="1"/>
  <c r="W34" i="1"/>
  <c r="S34" i="1"/>
  <c r="CU80" i="1"/>
  <c r="CR80" i="1"/>
  <c r="CO80" i="1"/>
  <c r="CH80" i="1"/>
  <c r="CE80" i="1"/>
  <c r="CB80" i="1"/>
  <c r="BY80" i="1"/>
  <c r="BV80" i="1"/>
  <c r="BU80" i="1"/>
  <c r="BQ80" i="1"/>
  <c r="BR80" i="1" s="1"/>
  <c r="BB80" i="1"/>
  <c r="BD80" i="1" s="1"/>
  <c r="BE80" i="1" s="1"/>
  <c r="AY80" i="1"/>
  <c r="AZ80" i="1" s="1"/>
  <c r="AP80" i="1"/>
  <c r="AQ80" i="1" s="1"/>
  <c r="AK80" i="1"/>
  <c r="AI80" i="1"/>
  <c r="S80" i="1"/>
  <c r="CU8" i="1"/>
  <c r="CR8" i="1"/>
  <c r="CO8" i="1"/>
  <c r="CH8" i="1"/>
  <c r="CE8" i="1"/>
  <c r="CB8" i="1"/>
  <c r="BY8" i="1"/>
  <c r="BV8" i="1"/>
  <c r="BU8" i="1"/>
  <c r="BQ8" i="1"/>
  <c r="BR8" i="1" s="1"/>
  <c r="BB8" i="1"/>
  <c r="BD8" i="1" s="1"/>
  <c r="BE8" i="1" s="1"/>
  <c r="AY8" i="1"/>
  <c r="AZ8" i="1" s="1"/>
  <c r="AP8" i="1"/>
  <c r="AQ8" i="1" s="1"/>
  <c r="AB8" i="1"/>
  <c r="AI8" i="1" s="1"/>
  <c r="AJ8" i="1" s="1"/>
  <c r="AK8" i="1" s="1"/>
  <c r="S8" i="1"/>
  <c r="CU33" i="1"/>
  <c r="CR33" i="1"/>
  <c r="CO33" i="1"/>
  <c r="CH33" i="1"/>
  <c r="CE33" i="1"/>
  <c r="CB33" i="1"/>
  <c r="BY33" i="1"/>
  <c r="BV33" i="1"/>
  <c r="BU33" i="1"/>
  <c r="BQ33" i="1"/>
  <c r="BR33" i="1" s="1"/>
  <c r="BB33" i="1"/>
  <c r="BD33" i="1" s="1"/>
  <c r="BE33" i="1" s="1"/>
  <c r="AY33" i="1"/>
  <c r="AZ33" i="1" s="1"/>
  <c r="AP33" i="1"/>
  <c r="AQ33" i="1" s="1"/>
  <c r="AI33" i="1"/>
  <c r="AJ33" i="1" s="1"/>
  <c r="AK33" i="1" s="1"/>
  <c r="S33" i="1"/>
  <c r="CU18" i="1"/>
  <c r="CR18" i="1"/>
  <c r="CO18" i="1"/>
  <c r="CH18" i="1"/>
  <c r="CE18" i="1"/>
  <c r="CB18" i="1"/>
  <c r="BY18" i="1"/>
  <c r="BV18" i="1"/>
  <c r="BU18" i="1"/>
  <c r="BQ18" i="1"/>
  <c r="BR18" i="1" s="1"/>
  <c r="BB18" i="1"/>
  <c r="BD18" i="1" s="1"/>
  <c r="BE18" i="1" s="1"/>
  <c r="AY18" i="1"/>
  <c r="AZ18" i="1" s="1"/>
  <c r="AP18" i="1"/>
  <c r="AQ18" i="1" s="1"/>
  <c r="AI18" i="1"/>
  <c r="AJ18" i="1" s="1"/>
  <c r="AK18" i="1" s="1"/>
  <c r="S18" i="1"/>
  <c r="CU20" i="1"/>
  <c r="CR20" i="1"/>
  <c r="CO20" i="1"/>
  <c r="CH20" i="1"/>
  <c r="CE20" i="1"/>
  <c r="CB20" i="1"/>
  <c r="BY20" i="1"/>
  <c r="BV20" i="1"/>
  <c r="BU20" i="1"/>
  <c r="BQ20" i="1"/>
  <c r="BR20" i="1" s="1"/>
  <c r="BB20" i="1"/>
  <c r="BD20" i="1" s="1"/>
  <c r="BE20" i="1" s="1"/>
  <c r="AY20" i="1"/>
  <c r="AZ20" i="1" s="1"/>
  <c r="AP20" i="1"/>
  <c r="AQ20" i="1" s="1"/>
  <c r="AI20" i="1"/>
  <c r="AJ20" i="1" s="1"/>
  <c r="AK20" i="1" s="1"/>
  <c r="W20" i="1"/>
  <c r="S20" i="1"/>
  <c r="CU16" i="1"/>
  <c r="CR16" i="1"/>
  <c r="CO16" i="1"/>
  <c r="CH16" i="1"/>
  <c r="CE16" i="1"/>
  <c r="CB16" i="1"/>
  <c r="BY16" i="1"/>
  <c r="BV16" i="1"/>
  <c r="BU16" i="1"/>
  <c r="BQ16" i="1"/>
  <c r="BR16" i="1" s="1"/>
  <c r="BB16" i="1"/>
  <c r="BD16" i="1" s="1"/>
  <c r="BE16" i="1" s="1"/>
  <c r="AY16" i="1"/>
  <c r="AZ16" i="1" s="1"/>
  <c r="AP16" i="1"/>
  <c r="AQ16" i="1" s="1"/>
  <c r="AI16" i="1"/>
  <c r="AJ16" i="1" s="1"/>
  <c r="AK16" i="1" s="1"/>
  <c r="S16" i="1"/>
  <c r="CU65" i="1"/>
  <c r="CR65" i="1"/>
  <c r="CO65" i="1"/>
  <c r="CH65" i="1"/>
  <c r="CE65" i="1"/>
  <c r="CB65" i="1"/>
  <c r="BY65" i="1"/>
  <c r="BV65" i="1"/>
  <c r="BU65" i="1"/>
  <c r="BQ65" i="1"/>
  <c r="BR65" i="1" s="1"/>
  <c r="BB65" i="1"/>
  <c r="BD65" i="1" s="1"/>
  <c r="BE65" i="1" s="1"/>
  <c r="AY65" i="1"/>
  <c r="AZ65" i="1" s="1"/>
  <c r="AP65" i="1"/>
  <c r="AQ65" i="1" s="1"/>
  <c r="AI65" i="1"/>
  <c r="AJ65" i="1" s="1"/>
  <c r="AK65" i="1" s="1"/>
  <c r="S65" i="1"/>
  <c r="CU60" i="1"/>
  <c r="CR60" i="1"/>
  <c r="CO60" i="1"/>
  <c r="CH60" i="1"/>
  <c r="CE60" i="1"/>
  <c r="CB60" i="1"/>
  <c r="BY60" i="1"/>
  <c r="BV60" i="1"/>
  <c r="BU60" i="1"/>
  <c r="BQ60" i="1"/>
  <c r="BR60" i="1" s="1"/>
  <c r="BB60" i="1"/>
  <c r="BD60" i="1" s="1"/>
  <c r="BE60" i="1" s="1"/>
  <c r="AY60" i="1"/>
  <c r="AZ60" i="1" s="1"/>
  <c r="AP60" i="1"/>
  <c r="AQ60" i="1" s="1"/>
  <c r="AI60" i="1"/>
  <c r="AJ60" i="1" s="1"/>
  <c r="AK60" i="1" s="1"/>
  <c r="S60" i="1"/>
  <c r="CU57" i="1"/>
  <c r="CR57" i="1"/>
  <c r="CO57" i="1"/>
  <c r="CH57" i="1"/>
  <c r="CE57" i="1"/>
  <c r="CB57" i="1"/>
  <c r="BY57" i="1"/>
  <c r="BV57" i="1"/>
  <c r="BU57" i="1"/>
  <c r="BQ57" i="1"/>
  <c r="BR57" i="1" s="1"/>
  <c r="BB57" i="1"/>
  <c r="BD57" i="1" s="1"/>
  <c r="BE57" i="1" s="1"/>
  <c r="AY57" i="1"/>
  <c r="AZ57" i="1" s="1"/>
  <c r="AP57" i="1"/>
  <c r="AQ57" i="1" s="1"/>
  <c r="AI57" i="1"/>
  <c r="AJ57" i="1" s="1"/>
  <c r="AK57" i="1" s="1"/>
  <c r="S57" i="1"/>
  <c r="CU67" i="1"/>
  <c r="CR67" i="1"/>
  <c r="CO67" i="1"/>
  <c r="CH67" i="1"/>
  <c r="CE67" i="1"/>
  <c r="CB67" i="1"/>
  <c r="BY67" i="1"/>
  <c r="BV67" i="1"/>
  <c r="BU67" i="1"/>
  <c r="BQ67" i="1"/>
  <c r="BR67" i="1" s="1"/>
  <c r="BB67" i="1"/>
  <c r="BD67" i="1" s="1"/>
  <c r="BE67" i="1" s="1"/>
  <c r="AY67" i="1"/>
  <c r="AZ67" i="1" s="1"/>
  <c r="AP67" i="1"/>
  <c r="AQ67" i="1" s="1"/>
  <c r="AI67" i="1"/>
  <c r="AJ67" i="1" s="1"/>
  <c r="AK67" i="1" s="1"/>
  <c r="S67" i="1"/>
  <c r="CU55" i="1"/>
  <c r="CR55" i="1"/>
  <c r="CO55" i="1"/>
  <c r="CH55" i="1"/>
  <c r="CE55" i="1"/>
  <c r="CB55" i="1"/>
  <c r="BY55" i="1"/>
  <c r="BV55" i="1"/>
  <c r="BU55" i="1"/>
  <c r="BQ55" i="1"/>
  <c r="BR55" i="1" s="1"/>
  <c r="BB55" i="1"/>
  <c r="BD55" i="1" s="1"/>
  <c r="BE55" i="1" s="1"/>
  <c r="AY55" i="1"/>
  <c r="AZ55" i="1" s="1"/>
  <c r="AP55" i="1"/>
  <c r="AQ55" i="1" s="1"/>
  <c r="AI55" i="1"/>
  <c r="AJ55" i="1" s="1"/>
  <c r="AK55" i="1" s="1"/>
  <c r="S55" i="1"/>
  <c r="CU21" i="1"/>
  <c r="CR21" i="1"/>
  <c r="CO21" i="1"/>
  <c r="CH21" i="1"/>
  <c r="CE21" i="1"/>
  <c r="CB21" i="1"/>
  <c r="BY21" i="1"/>
  <c r="BV21" i="1"/>
  <c r="BU21" i="1"/>
  <c r="BQ21" i="1"/>
  <c r="BR21" i="1" s="1"/>
  <c r="BB21" i="1"/>
  <c r="BD21" i="1" s="1"/>
  <c r="BE21" i="1" s="1"/>
  <c r="AY21" i="1"/>
  <c r="AZ21" i="1" s="1"/>
  <c r="AP21" i="1"/>
  <c r="AQ21" i="1" s="1"/>
  <c r="AI21" i="1"/>
  <c r="AJ21" i="1" s="1"/>
  <c r="AK21" i="1" s="1"/>
  <c r="S21" i="1"/>
  <c r="CU22" i="1"/>
  <c r="CR22" i="1"/>
  <c r="CO22" i="1"/>
  <c r="CH22" i="1"/>
  <c r="CE22" i="1"/>
  <c r="CB22" i="1"/>
  <c r="BY22" i="1"/>
  <c r="BV22" i="1"/>
  <c r="BU22" i="1"/>
  <c r="BQ22" i="1"/>
  <c r="BR22" i="1" s="1"/>
  <c r="BB22" i="1"/>
  <c r="BD22" i="1" s="1"/>
  <c r="BE22" i="1" s="1"/>
  <c r="AY22" i="1"/>
  <c r="AZ22" i="1" s="1"/>
  <c r="AP22" i="1"/>
  <c r="AQ22" i="1" s="1"/>
  <c r="AI22" i="1"/>
  <c r="AJ22" i="1" s="1"/>
  <c r="AK22" i="1" s="1"/>
  <c r="S22" i="1"/>
  <c r="CU64" i="1"/>
  <c r="CR64" i="1"/>
  <c r="CO64" i="1"/>
  <c r="CH64" i="1"/>
  <c r="CE64" i="1"/>
  <c r="CB64" i="1"/>
  <c r="BY64" i="1"/>
  <c r="BV64" i="1"/>
  <c r="BU64" i="1"/>
  <c r="BQ64" i="1"/>
  <c r="BR64" i="1" s="1"/>
  <c r="BB64" i="1"/>
  <c r="BD64" i="1" s="1"/>
  <c r="BE64" i="1" s="1"/>
  <c r="AY64" i="1"/>
  <c r="AZ64" i="1" s="1"/>
  <c r="AP64" i="1"/>
  <c r="AQ64" i="1" s="1"/>
  <c r="AI64" i="1"/>
  <c r="AJ64" i="1" s="1"/>
  <c r="AK64" i="1" s="1"/>
  <c r="S64" i="1"/>
  <c r="CU44" i="1"/>
  <c r="CR44" i="1"/>
  <c r="CO44" i="1"/>
  <c r="CH44" i="1"/>
  <c r="CE44" i="1"/>
  <c r="CB44" i="1"/>
  <c r="BY44" i="1"/>
  <c r="BV44" i="1"/>
  <c r="BU44" i="1"/>
  <c r="BQ44" i="1"/>
  <c r="BR44" i="1" s="1"/>
  <c r="BB44" i="1"/>
  <c r="BD44" i="1" s="1"/>
  <c r="BE44" i="1" s="1"/>
  <c r="AY44" i="1"/>
  <c r="AZ44" i="1" s="1"/>
  <c r="AP44" i="1"/>
  <c r="AQ44" i="1" s="1"/>
  <c r="AI44" i="1"/>
  <c r="AJ44" i="1" s="1"/>
  <c r="AK44" i="1" s="1"/>
  <c r="S44" i="1"/>
  <c r="CU26" i="1"/>
  <c r="CR26" i="1"/>
  <c r="CO26" i="1"/>
  <c r="CH26" i="1"/>
  <c r="CE26" i="1"/>
  <c r="CB26" i="1"/>
  <c r="BY26" i="1"/>
  <c r="BV26" i="1"/>
  <c r="BU26" i="1"/>
  <c r="BQ26" i="1"/>
  <c r="BR26" i="1" s="1"/>
  <c r="BB26" i="1"/>
  <c r="BD26" i="1" s="1"/>
  <c r="BE26" i="1" s="1"/>
  <c r="AY26" i="1"/>
  <c r="AZ26" i="1" s="1"/>
  <c r="AP26" i="1"/>
  <c r="AQ26" i="1" s="1"/>
  <c r="AI26" i="1"/>
  <c r="AJ26" i="1" s="1"/>
  <c r="AK26" i="1" s="1"/>
  <c r="S26" i="1"/>
  <c r="CU47" i="1"/>
  <c r="CR47" i="1"/>
  <c r="CO47" i="1"/>
  <c r="CH47" i="1"/>
  <c r="CE47" i="1"/>
  <c r="CB47" i="1"/>
  <c r="BY47" i="1"/>
  <c r="BV47" i="1"/>
  <c r="BU47" i="1"/>
  <c r="BQ47" i="1"/>
  <c r="BR47" i="1" s="1"/>
  <c r="BB47" i="1"/>
  <c r="BD47" i="1" s="1"/>
  <c r="BE47" i="1" s="1"/>
  <c r="AY47" i="1"/>
  <c r="AZ47" i="1" s="1"/>
  <c r="AP47" i="1"/>
  <c r="AQ47" i="1" s="1"/>
  <c r="AI47" i="1"/>
  <c r="AJ47" i="1" s="1"/>
  <c r="AK47" i="1" s="1"/>
  <c r="S47" i="1"/>
  <c r="CU15" i="1"/>
  <c r="CR15" i="1"/>
  <c r="CO15" i="1"/>
  <c r="CH15" i="1"/>
  <c r="CE15" i="1"/>
  <c r="CB15" i="1"/>
  <c r="BY15" i="1"/>
  <c r="BV15" i="1"/>
  <c r="BU15" i="1"/>
  <c r="BQ15" i="1"/>
  <c r="BR15" i="1" s="1"/>
  <c r="BB15" i="1"/>
  <c r="BD15" i="1" s="1"/>
  <c r="BE15" i="1" s="1"/>
  <c r="AY15" i="1"/>
  <c r="AZ15" i="1" s="1"/>
  <c r="AP15" i="1"/>
  <c r="AQ15" i="1" s="1"/>
  <c r="AI15" i="1"/>
  <c r="AJ15" i="1" s="1"/>
  <c r="AK15" i="1" s="1"/>
  <c r="S15" i="1"/>
  <c r="CU27" i="1"/>
  <c r="CR27" i="1"/>
  <c r="CO27" i="1"/>
  <c r="CH27" i="1"/>
  <c r="CE27" i="1"/>
  <c r="CB27" i="1"/>
  <c r="BY27" i="1"/>
  <c r="BV27" i="1"/>
  <c r="BU27" i="1"/>
  <c r="BQ27" i="1"/>
  <c r="BR27" i="1" s="1"/>
  <c r="BB27" i="1"/>
  <c r="BD27" i="1" s="1"/>
  <c r="BE27" i="1" s="1"/>
  <c r="AY27" i="1"/>
  <c r="AZ27" i="1" s="1"/>
  <c r="AP27" i="1"/>
  <c r="AQ27" i="1" s="1"/>
  <c r="AI27" i="1"/>
  <c r="AJ27" i="1" s="1"/>
  <c r="AK27" i="1" s="1"/>
  <c r="S27" i="1"/>
  <c r="CU48" i="1"/>
  <c r="CR48" i="1"/>
  <c r="CO48" i="1"/>
  <c r="CH48" i="1"/>
  <c r="CE48" i="1"/>
  <c r="CB48" i="1"/>
  <c r="BY48" i="1"/>
  <c r="BV48" i="1"/>
  <c r="BU48" i="1"/>
  <c r="BQ48" i="1"/>
  <c r="BR48" i="1" s="1"/>
  <c r="BB48" i="1"/>
  <c r="BD48" i="1" s="1"/>
  <c r="BE48" i="1" s="1"/>
  <c r="AY48" i="1"/>
  <c r="AZ48" i="1" s="1"/>
  <c r="AP48" i="1"/>
  <c r="AQ48" i="1" s="1"/>
  <c r="AI48" i="1"/>
  <c r="AJ48" i="1" s="1"/>
  <c r="AK48" i="1" s="1"/>
  <c r="S48" i="1"/>
  <c r="CU42" i="1"/>
  <c r="CR42" i="1"/>
  <c r="CO42" i="1"/>
  <c r="CH42" i="1"/>
  <c r="CE42" i="1"/>
  <c r="CB42" i="1"/>
  <c r="BY42" i="1"/>
  <c r="BV42" i="1"/>
  <c r="BU42" i="1"/>
  <c r="BQ42" i="1"/>
  <c r="BR42" i="1" s="1"/>
  <c r="BB42" i="1"/>
  <c r="BD42" i="1" s="1"/>
  <c r="BE42" i="1" s="1"/>
  <c r="AY42" i="1"/>
  <c r="AZ42" i="1" s="1"/>
  <c r="AP42" i="1"/>
  <c r="AQ42" i="1" s="1"/>
  <c r="AI42" i="1"/>
  <c r="AJ42" i="1" s="1"/>
  <c r="AK42" i="1" s="1"/>
  <c r="S42" i="1"/>
  <c r="CU5" i="1"/>
  <c r="CR5" i="1"/>
  <c r="CO5" i="1"/>
  <c r="CH5" i="1"/>
  <c r="CE5" i="1"/>
  <c r="CB5" i="1"/>
  <c r="BY5" i="1"/>
  <c r="BV5" i="1"/>
  <c r="BU5" i="1"/>
  <c r="BQ5" i="1"/>
  <c r="BR5" i="1" s="1"/>
  <c r="BB5" i="1"/>
  <c r="BD5" i="1" s="1"/>
  <c r="BE5" i="1" s="1"/>
  <c r="AY5" i="1"/>
  <c r="AZ5" i="1" s="1"/>
  <c r="AP5" i="1"/>
  <c r="AQ5" i="1" s="1"/>
  <c r="AI5" i="1"/>
  <c r="AJ5" i="1" s="1"/>
  <c r="AK5" i="1" s="1"/>
  <c r="S5" i="1"/>
  <c r="CU23" i="1"/>
  <c r="CR23" i="1"/>
  <c r="CO23" i="1"/>
  <c r="CH23" i="1"/>
  <c r="CE23" i="1"/>
  <c r="CB23" i="1"/>
  <c r="BY23" i="1"/>
  <c r="BV23" i="1"/>
  <c r="BU23" i="1"/>
  <c r="BQ23" i="1"/>
  <c r="BR23" i="1" s="1"/>
  <c r="BB23" i="1"/>
  <c r="BD23" i="1" s="1"/>
  <c r="BE23" i="1" s="1"/>
  <c r="AY23" i="1"/>
  <c r="AZ23" i="1" s="1"/>
  <c r="AP23" i="1"/>
  <c r="AQ23" i="1" s="1"/>
  <c r="AI23" i="1"/>
  <c r="AJ23" i="1" s="1"/>
  <c r="AK23" i="1" s="1"/>
  <c r="S23" i="1"/>
  <c r="CU19" i="1"/>
  <c r="CR19" i="1"/>
  <c r="CO19" i="1"/>
  <c r="CH19" i="1"/>
  <c r="CE19" i="1"/>
  <c r="CB19" i="1"/>
  <c r="BY19" i="1"/>
  <c r="BV19" i="1"/>
  <c r="BU19" i="1"/>
  <c r="BQ19" i="1"/>
  <c r="BR19" i="1" s="1"/>
  <c r="BB19" i="1"/>
  <c r="BD19" i="1" s="1"/>
  <c r="BE19" i="1" s="1"/>
  <c r="AY19" i="1"/>
  <c r="AZ19" i="1" s="1"/>
  <c r="AP19" i="1"/>
  <c r="AQ19" i="1" s="1"/>
  <c r="AI19" i="1"/>
  <c r="AJ19" i="1" s="1"/>
  <c r="AK19" i="1" s="1"/>
  <c r="S19" i="1"/>
  <c r="CU46" i="1"/>
  <c r="CR46" i="1"/>
  <c r="CO46" i="1"/>
  <c r="CH46" i="1"/>
  <c r="CE46" i="1"/>
  <c r="CB46" i="1"/>
  <c r="BY46" i="1"/>
  <c r="BV46" i="1"/>
  <c r="BU46" i="1"/>
  <c r="BQ46" i="1"/>
  <c r="BR46" i="1" s="1"/>
  <c r="BB46" i="1"/>
  <c r="BD46" i="1" s="1"/>
  <c r="BE46" i="1" s="1"/>
  <c r="AY46" i="1"/>
  <c r="AZ46" i="1" s="1"/>
  <c r="AP46" i="1"/>
  <c r="AQ46" i="1" s="1"/>
  <c r="AI46" i="1"/>
  <c r="AJ46" i="1" s="1"/>
  <c r="AK46" i="1" s="1"/>
  <c r="S46" i="1"/>
  <c r="CU25" i="1"/>
  <c r="CR25" i="1"/>
  <c r="CO25" i="1"/>
  <c r="CH25" i="1"/>
  <c r="CE25" i="1"/>
  <c r="CB25" i="1"/>
  <c r="BY25" i="1"/>
  <c r="BV25" i="1"/>
  <c r="BU25" i="1"/>
  <c r="BQ25" i="1"/>
  <c r="BR25" i="1" s="1"/>
  <c r="BB25" i="1"/>
  <c r="BD25" i="1" s="1"/>
  <c r="BE25" i="1" s="1"/>
  <c r="AY25" i="1"/>
  <c r="AZ25" i="1" s="1"/>
  <c r="AP25" i="1"/>
  <c r="AQ25" i="1" s="1"/>
  <c r="AI25" i="1"/>
  <c r="AJ25" i="1" s="1"/>
  <c r="AK25" i="1" s="1"/>
  <c r="S25" i="1"/>
  <c r="CU69" i="1"/>
  <c r="CR69" i="1"/>
  <c r="CO69" i="1"/>
  <c r="CH69" i="1"/>
  <c r="CE69" i="1"/>
  <c r="CB69" i="1"/>
  <c r="BY69" i="1"/>
  <c r="BV69" i="1"/>
  <c r="BU69" i="1"/>
  <c r="BQ69" i="1"/>
  <c r="BR69" i="1" s="1"/>
  <c r="BB69" i="1"/>
  <c r="BD69" i="1" s="1"/>
  <c r="BE69" i="1" s="1"/>
  <c r="AY69" i="1"/>
  <c r="AZ69" i="1" s="1"/>
  <c r="AP69" i="1"/>
  <c r="AQ69" i="1" s="1"/>
  <c r="AI69" i="1"/>
  <c r="AJ69" i="1" s="1"/>
  <c r="AK69" i="1" s="1"/>
  <c r="S69" i="1"/>
  <c r="CU3" i="1"/>
  <c r="CR3" i="1"/>
  <c r="CO3" i="1"/>
  <c r="CH3" i="1"/>
  <c r="CE3" i="1"/>
  <c r="CB3" i="1"/>
  <c r="BY3" i="1"/>
  <c r="BV3" i="1"/>
  <c r="BU3" i="1"/>
  <c r="BQ3" i="1"/>
  <c r="BR3" i="1" s="1"/>
  <c r="BB3" i="1"/>
  <c r="BD3" i="1" s="1"/>
  <c r="BE3" i="1" s="1"/>
  <c r="AY3" i="1"/>
  <c r="AZ3" i="1" s="1"/>
  <c r="AP3" i="1"/>
  <c r="AQ3" i="1" s="1"/>
  <c r="AI3" i="1"/>
  <c r="AJ3" i="1" s="1"/>
  <c r="AK3" i="1" s="1"/>
  <c r="S3" i="1"/>
  <c r="CU10" i="1"/>
  <c r="CR10" i="1"/>
  <c r="CO10" i="1"/>
  <c r="CH10" i="1"/>
  <c r="CE10" i="1"/>
  <c r="CB10" i="1"/>
  <c r="BY10" i="1"/>
  <c r="BV10" i="1"/>
  <c r="BU10" i="1"/>
  <c r="BQ10" i="1"/>
  <c r="BR10" i="1" s="1"/>
  <c r="BB10" i="1"/>
  <c r="BD10" i="1" s="1"/>
  <c r="BE10" i="1" s="1"/>
  <c r="AY10" i="1"/>
  <c r="AZ10" i="1" s="1"/>
  <c r="AP10" i="1"/>
  <c r="AQ10" i="1" s="1"/>
  <c r="AI10" i="1"/>
  <c r="AJ10" i="1" s="1"/>
  <c r="AK10" i="1" s="1"/>
  <c r="S10" i="1"/>
  <c r="CU4" i="1"/>
  <c r="CR4" i="1"/>
  <c r="CO4" i="1"/>
  <c r="CH4" i="1"/>
  <c r="CE4" i="1"/>
  <c r="CB4" i="1"/>
  <c r="BY4" i="1"/>
  <c r="BV4" i="1"/>
  <c r="BU4" i="1"/>
  <c r="BQ4" i="1"/>
  <c r="BR4" i="1" s="1"/>
  <c r="BB4" i="1"/>
  <c r="BD4" i="1" s="1"/>
  <c r="BE4" i="1" s="1"/>
  <c r="AY4" i="1"/>
  <c r="AZ4" i="1" s="1"/>
  <c r="AP4" i="1"/>
  <c r="AQ4" i="1" s="1"/>
  <c r="AI4" i="1"/>
  <c r="AJ4" i="1" s="1"/>
  <c r="AK4" i="1" s="1"/>
  <c r="S4" i="1"/>
  <c r="CU13" i="1"/>
  <c r="CR13" i="1"/>
  <c r="CO13" i="1"/>
  <c r="CH13" i="1"/>
  <c r="CE13" i="1"/>
  <c r="CB13" i="1"/>
  <c r="BY13" i="1"/>
  <c r="BV13" i="1"/>
  <c r="BU13" i="1"/>
  <c r="BQ13" i="1"/>
  <c r="BR13" i="1" s="1"/>
  <c r="BB13" i="1"/>
  <c r="BD13" i="1" s="1"/>
  <c r="BE13" i="1" s="1"/>
  <c r="AY13" i="1"/>
  <c r="AZ13" i="1" s="1"/>
  <c r="AP13" i="1"/>
  <c r="AQ13" i="1" s="1"/>
  <c r="AI13" i="1"/>
  <c r="AJ13" i="1" s="1"/>
  <c r="AK13" i="1" s="1"/>
  <c r="S13" i="1"/>
  <c r="CU7" i="1"/>
  <c r="CR7" i="1"/>
  <c r="CO7" i="1"/>
  <c r="CH7" i="1"/>
  <c r="CE7" i="1"/>
  <c r="CB7" i="1"/>
  <c r="BY7" i="1"/>
  <c r="BV7" i="1"/>
  <c r="BU7" i="1"/>
  <c r="BQ7" i="1"/>
  <c r="BR7" i="1" s="1"/>
  <c r="BB7" i="1"/>
  <c r="BD7" i="1" s="1"/>
  <c r="BE7" i="1" s="1"/>
  <c r="AY7" i="1"/>
  <c r="AZ7" i="1" s="1"/>
  <c r="AP7" i="1"/>
  <c r="AQ7" i="1" s="1"/>
  <c r="AI7" i="1"/>
  <c r="AJ7" i="1" s="1"/>
  <c r="AK7" i="1" s="1"/>
  <c r="S7" i="1"/>
  <c r="CU2" i="1"/>
  <c r="CR2" i="1"/>
  <c r="CO2" i="1"/>
  <c r="CH2" i="1"/>
  <c r="CE2" i="1"/>
  <c r="CB2" i="1"/>
  <c r="BY2" i="1"/>
  <c r="BV2" i="1"/>
  <c r="BU2" i="1"/>
  <c r="BQ2" i="1"/>
  <c r="BR2" i="1" s="1"/>
  <c r="BB2" i="1"/>
  <c r="BD2" i="1" s="1"/>
  <c r="BE2" i="1" s="1"/>
  <c r="AY2" i="1"/>
  <c r="AZ2" i="1" s="1"/>
  <c r="AP2" i="1"/>
  <c r="AQ2" i="1" s="1"/>
  <c r="AI2" i="1"/>
  <c r="AJ2" i="1" s="1"/>
  <c r="AK2" i="1" s="1"/>
  <c r="S2" i="1"/>
  <c r="CU12" i="1"/>
  <c r="CR12" i="1"/>
  <c r="CO12" i="1"/>
  <c r="CH12" i="1"/>
  <c r="CE12" i="1"/>
  <c r="CB12" i="1"/>
  <c r="BY12" i="1"/>
  <c r="BV12" i="1"/>
  <c r="BU12" i="1"/>
  <c r="BQ12" i="1"/>
  <c r="BR12" i="1" s="1"/>
  <c r="BB12" i="1"/>
  <c r="BD12" i="1" s="1"/>
  <c r="BE12" i="1" s="1"/>
  <c r="AY12" i="1"/>
  <c r="AZ12" i="1" s="1"/>
  <c r="AP12" i="1"/>
  <c r="AQ12" i="1" s="1"/>
  <c r="AI12" i="1"/>
  <c r="AJ12" i="1" s="1"/>
  <c r="AK12" i="1" s="1"/>
  <c r="S12" i="1"/>
  <c r="CW6" i="1" l="1"/>
  <c r="CV6" i="1" s="1"/>
  <c r="CX6" i="1" s="1"/>
  <c r="CY6" i="1" s="1"/>
  <c r="CW81" i="1"/>
  <c r="CV81" i="1" s="1"/>
  <c r="CX81" i="1" s="1"/>
  <c r="CY81" i="1" s="1"/>
  <c r="CW11" i="1"/>
  <c r="CW7" i="1"/>
  <c r="CW3" i="1"/>
  <c r="CW19" i="1"/>
  <c r="CV19" i="1" s="1"/>
  <c r="CX19" i="1" s="1"/>
  <c r="CY19" i="1" s="1"/>
  <c r="CW48" i="1"/>
  <c r="CW26" i="1"/>
  <c r="CW21" i="1"/>
  <c r="CW60" i="1"/>
  <c r="CV60" i="1" s="1"/>
  <c r="CX60" i="1" s="1"/>
  <c r="CY60" i="1" s="1"/>
  <c r="CW33" i="1"/>
  <c r="CW31" i="1"/>
  <c r="CW49" i="1"/>
  <c r="CW41" i="1"/>
  <c r="CV41" i="1" s="1"/>
  <c r="CX41" i="1" s="1"/>
  <c r="CY41" i="1" s="1"/>
  <c r="CW38" i="1"/>
  <c r="CW24" i="1"/>
  <c r="CV24" i="1" s="1"/>
  <c r="CX24" i="1" s="1"/>
  <c r="CY24" i="1" s="1"/>
  <c r="CW56" i="1"/>
  <c r="CV56" i="1" s="1"/>
  <c r="CX56" i="1" s="1"/>
  <c r="CY56" i="1" s="1"/>
  <c r="CW32" i="1"/>
  <c r="CV32" i="1" s="1"/>
  <c r="CX32" i="1" s="1"/>
  <c r="CY32" i="1" s="1"/>
  <c r="CW37" i="1"/>
  <c r="CW12" i="1"/>
  <c r="CV12" i="1" s="1"/>
  <c r="CX12" i="1" s="1"/>
  <c r="CY12" i="1" s="1"/>
  <c r="CW4" i="1"/>
  <c r="CV4" i="1" s="1"/>
  <c r="CX4" i="1" s="1"/>
  <c r="CY4" i="1" s="1"/>
  <c r="CW25" i="1"/>
  <c r="CV25" i="1" s="1"/>
  <c r="CX25" i="1" s="1"/>
  <c r="CY25" i="1" s="1"/>
  <c r="CW5" i="1"/>
  <c r="CW15" i="1"/>
  <c r="CV15" i="1" s="1"/>
  <c r="CX15" i="1" s="1"/>
  <c r="CY15" i="1" s="1"/>
  <c r="CW64" i="1"/>
  <c r="CV64" i="1" s="1"/>
  <c r="CX64" i="1" s="1"/>
  <c r="CY64" i="1" s="1"/>
  <c r="CW67" i="1"/>
  <c r="CV67" i="1" s="1"/>
  <c r="CX67" i="1" s="1"/>
  <c r="CY67" i="1" s="1"/>
  <c r="CW16" i="1"/>
  <c r="CW20" i="1"/>
  <c r="CW63" i="1"/>
  <c r="CV63" i="1" s="1"/>
  <c r="CX63" i="1" s="1"/>
  <c r="CY63" i="1" s="1"/>
  <c r="CW40" i="1"/>
  <c r="CV40" i="1" s="1"/>
  <c r="CX40" i="1" s="1"/>
  <c r="CY40" i="1" s="1"/>
  <c r="CW84" i="1"/>
  <c r="CW54" i="1"/>
  <c r="CW9" i="1"/>
  <c r="CV9" i="1" s="1"/>
  <c r="CX9" i="1" s="1"/>
  <c r="CY9" i="1" s="1"/>
  <c r="CW77" i="1"/>
  <c r="CV77" i="1" s="1"/>
  <c r="CX77" i="1" s="1"/>
  <c r="CY77" i="1" s="1"/>
  <c r="CW68" i="1"/>
  <c r="CW36" i="1"/>
  <c r="CV36" i="1" s="1"/>
  <c r="CX36" i="1" s="1"/>
  <c r="CY36" i="1" s="1"/>
  <c r="CW86" i="1"/>
  <c r="CV86" i="1" s="1"/>
  <c r="CX86" i="1" s="1"/>
  <c r="CY86" i="1" s="1"/>
  <c r="CW72" i="1"/>
  <c r="CV72" i="1" s="1"/>
  <c r="CX72" i="1" s="1"/>
  <c r="CY72" i="1" s="1"/>
  <c r="CW66" i="1"/>
  <c r="CW53" i="1"/>
  <c r="CV53" i="1" s="1"/>
  <c r="CX53" i="1" s="1"/>
  <c r="CY53" i="1" s="1"/>
  <c r="CW71" i="1"/>
  <c r="CV71" i="1" s="1"/>
  <c r="CX71" i="1" s="1"/>
  <c r="CY71" i="1" s="1"/>
  <c r="CW13" i="1"/>
  <c r="CV13" i="1" s="1"/>
  <c r="CX13" i="1" s="1"/>
  <c r="CY13" i="1" s="1"/>
  <c r="CW69" i="1"/>
  <c r="CW23" i="1"/>
  <c r="CV23" i="1" s="1"/>
  <c r="CX23" i="1" s="1"/>
  <c r="CY23" i="1" s="1"/>
  <c r="CW27" i="1"/>
  <c r="CV27" i="1" s="1"/>
  <c r="CX27" i="1" s="1"/>
  <c r="CY27" i="1" s="1"/>
  <c r="CW44" i="1"/>
  <c r="CW55" i="1"/>
  <c r="CW65" i="1"/>
  <c r="CV65" i="1" s="1"/>
  <c r="CX65" i="1" s="1"/>
  <c r="CY65" i="1" s="1"/>
  <c r="CW8" i="1"/>
  <c r="CV8" i="1" s="1"/>
  <c r="CX8" i="1" s="1"/>
  <c r="CY8" i="1" s="1"/>
  <c r="CW80" i="1"/>
  <c r="CW34" i="1"/>
  <c r="CV34" i="1" s="1"/>
  <c r="CX34" i="1" s="1"/>
  <c r="CY34" i="1" s="1"/>
  <c r="CW45" i="1"/>
  <c r="CW79" i="1"/>
  <c r="CV79" i="1" s="1"/>
  <c r="CX79" i="1" s="1"/>
  <c r="CY79" i="1" s="1"/>
  <c r="CW30" i="1"/>
  <c r="CV30" i="1" s="1"/>
  <c r="CX30" i="1" s="1"/>
  <c r="CY30" i="1" s="1"/>
  <c r="CW35" i="1"/>
  <c r="CW74" i="1"/>
  <c r="CW29" i="1"/>
  <c r="CV29" i="1" s="1"/>
  <c r="CX29" i="1" s="1"/>
  <c r="CY29" i="1" s="1"/>
  <c r="CW61" i="1"/>
  <c r="CV61" i="1" s="1"/>
  <c r="CX61" i="1" s="1"/>
  <c r="CY61" i="1" s="1"/>
  <c r="CW82" i="1"/>
  <c r="CV82" i="1" s="1"/>
  <c r="CX82" i="1" s="1"/>
  <c r="CY82" i="1" s="1"/>
  <c r="CW58" i="1"/>
  <c r="CW17" i="1"/>
  <c r="CV17" i="1" s="1"/>
  <c r="CX17" i="1" s="1"/>
  <c r="CY17" i="1" s="1"/>
  <c r="CW83" i="1"/>
  <c r="CW59" i="1"/>
  <c r="CV59" i="1" s="1"/>
  <c r="CX59" i="1" s="1"/>
  <c r="CY59" i="1" s="1"/>
  <c r="CW39" i="1"/>
  <c r="CW78" i="1"/>
  <c r="CW2" i="1"/>
  <c r="CV2" i="1" s="1"/>
  <c r="CX2" i="1" s="1"/>
  <c r="CY2" i="1" s="1"/>
  <c r="CW10" i="1"/>
  <c r="CV10" i="1" s="1"/>
  <c r="CX10" i="1" s="1"/>
  <c r="CY10" i="1" s="1"/>
  <c r="CW46" i="1"/>
  <c r="CW42" i="1"/>
  <c r="CV42" i="1" s="1"/>
  <c r="CX42" i="1" s="1"/>
  <c r="CY42" i="1" s="1"/>
  <c r="CW47" i="1"/>
  <c r="CV47" i="1" s="1"/>
  <c r="CX47" i="1" s="1"/>
  <c r="CY47" i="1" s="1"/>
  <c r="CW22" i="1"/>
  <c r="CW57" i="1"/>
  <c r="CV57" i="1" s="1"/>
  <c r="CX57" i="1" s="1"/>
  <c r="CY57" i="1" s="1"/>
  <c r="CW18" i="1"/>
  <c r="CV18" i="1" s="1"/>
  <c r="CX18" i="1" s="1"/>
  <c r="CY18" i="1" s="1"/>
  <c r="CW70" i="1"/>
  <c r="CV70" i="1" s="1"/>
  <c r="CX70" i="1" s="1"/>
  <c r="CY70" i="1" s="1"/>
  <c r="CW51" i="1"/>
  <c r="CV51" i="1" s="1"/>
  <c r="CX51" i="1" s="1"/>
  <c r="CY51" i="1" s="1"/>
  <c r="CW75" i="1"/>
  <c r="CV75" i="1" s="1"/>
  <c r="CX75" i="1" s="1"/>
  <c r="CY75" i="1" s="1"/>
  <c r="CW43" i="1"/>
  <c r="CV43" i="1" s="1"/>
  <c r="CX43" i="1" s="1"/>
  <c r="CY43" i="1" s="1"/>
  <c r="CW85" i="1"/>
  <c r="CV85" i="1" s="1"/>
  <c r="CX85" i="1" s="1"/>
  <c r="CY85" i="1" s="1"/>
  <c r="CW28" i="1"/>
  <c r="CV28" i="1" s="1"/>
  <c r="CX28" i="1" s="1"/>
  <c r="CY28" i="1" s="1"/>
  <c r="CW76" i="1"/>
  <c r="CW50" i="1"/>
  <c r="CV50" i="1" s="1"/>
  <c r="CX50" i="1" s="1"/>
  <c r="CY50" i="1" s="1"/>
  <c r="CW62" i="1"/>
  <c r="CV62" i="1" s="1"/>
  <c r="CX62" i="1" s="1"/>
  <c r="CY62" i="1" s="1"/>
  <c r="CW73" i="1"/>
  <c r="CV73" i="1" s="1"/>
  <c r="CX73" i="1" s="1"/>
  <c r="CY73" i="1" s="1"/>
  <c r="CW52" i="1"/>
  <c r="CV52" i="1" s="1"/>
  <c r="CX52" i="1" s="1"/>
  <c r="CY52" i="1" s="1"/>
  <c r="CW14" i="1"/>
  <c r="CV14" i="1" s="1"/>
  <c r="CX14" i="1" s="1"/>
  <c r="CY14" i="1" s="1"/>
  <c r="CV38" i="1"/>
  <c r="CX38" i="1" s="1"/>
  <c r="CY38" i="1" s="1"/>
  <c r="CV3" i="1"/>
  <c r="CV22" i="1"/>
  <c r="CX22" i="1" s="1"/>
  <c r="CY22" i="1" s="1"/>
  <c r="CV49" i="1"/>
  <c r="CX49" i="1" s="1"/>
  <c r="CY49" i="1" s="1"/>
  <c r="CV11" i="1"/>
  <c r="CV39" i="1"/>
  <c r="CX39" i="1" s="1"/>
  <c r="CY39" i="1" s="1"/>
  <c r="CV78" i="1"/>
  <c r="CX78" i="1" s="1"/>
  <c r="CY78" i="1" s="1"/>
  <c r="CV83" i="1"/>
  <c r="CX83" i="1" s="1"/>
  <c r="CY83" i="1" s="1"/>
  <c r="CV84" i="1"/>
  <c r="CX84" i="1" s="1"/>
  <c r="CY84" i="1" s="1"/>
  <c r="CV80" i="1"/>
  <c r="CX80" i="1" s="1"/>
  <c r="CY80" i="1" s="1"/>
  <c r="CV7" i="1"/>
  <c r="CX7" i="1" s="1"/>
  <c r="CY7" i="1" s="1"/>
  <c r="CV69" i="1"/>
  <c r="CX69" i="1" s="1"/>
  <c r="CY69" i="1" s="1"/>
  <c r="CV5" i="1"/>
  <c r="CX5" i="1" s="1"/>
  <c r="CY5" i="1" s="1"/>
  <c r="CV21" i="1"/>
  <c r="CX21" i="1" s="1"/>
  <c r="CY21" i="1" s="1"/>
  <c r="CV33" i="1"/>
  <c r="CX33" i="1" s="1"/>
  <c r="CY33" i="1" s="1"/>
  <c r="CV74" i="1"/>
  <c r="CX74" i="1" s="1"/>
  <c r="CY74" i="1" s="1"/>
  <c r="CV58" i="1"/>
  <c r="CX58" i="1" s="1"/>
  <c r="CY58" i="1" s="1"/>
  <c r="CV46" i="1"/>
  <c r="CX46" i="1" s="1"/>
  <c r="CY46" i="1" s="1"/>
  <c r="CV48" i="1"/>
  <c r="CX48" i="1" s="1"/>
  <c r="CY48" i="1" s="1"/>
  <c r="CV26" i="1"/>
  <c r="CX26" i="1" s="1"/>
  <c r="CY26" i="1" s="1"/>
  <c r="CV44" i="1"/>
  <c r="CX44" i="1" s="1"/>
  <c r="CY44" i="1" s="1"/>
  <c r="CV55" i="1"/>
  <c r="CX55" i="1" s="1"/>
  <c r="CY55" i="1" s="1"/>
  <c r="CV16" i="1"/>
  <c r="CX16" i="1" s="1"/>
  <c r="CY16" i="1" s="1"/>
  <c r="CV31" i="1"/>
  <c r="CX31" i="1" s="1"/>
  <c r="CY31" i="1" s="1"/>
  <c r="CV45" i="1"/>
  <c r="CX45" i="1" s="1"/>
  <c r="CY45" i="1" s="1"/>
  <c r="CV54" i="1"/>
  <c r="CX54" i="1" s="1"/>
  <c r="CY54" i="1" s="1"/>
  <c r="CV37" i="1"/>
  <c r="CX37" i="1" s="1"/>
  <c r="CY37" i="1" s="1"/>
  <c r="CV66" i="1"/>
  <c r="CX66" i="1" s="1"/>
  <c r="CY66" i="1" s="1"/>
  <c r="CV20" i="1"/>
  <c r="CX20" i="1" s="1"/>
  <c r="CY20" i="1" s="1"/>
  <c r="CV35" i="1"/>
  <c r="CX35" i="1" s="1"/>
  <c r="CY35" i="1" s="1"/>
  <c r="CV68" i="1"/>
  <c r="CX68" i="1" s="1"/>
  <c r="CY68" i="1" s="1"/>
  <c r="CV76" i="1"/>
  <c r="CX76" i="1" s="1"/>
  <c r="CY76" i="1" s="1"/>
  <c r="CX3" i="1"/>
  <c r="CY3" i="1" s="1"/>
  <c r="CX11" i="1"/>
  <c r="CY11" i="1" s="1"/>
</calcChain>
</file>

<file path=xl/sharedStrings.xml><?xml version="1.0" encoding="utf-8"?>
<sst xmlns="http://schemas.openxmlformats.org/spreadsheetml/2006/main" count="347" uniqueCount="277">
  <si>
    <t>HARO</t>
  </si>
  <si>
    <t>NAMN</t>
  </si>
  <si>
    <t>HARONR</t>
  </si>
  <si>
    <t>AREAL</t>
  </si>
  <si>
    <t>HaroID</t>
  </si>
  <si>
    <t>ANTKRV</t>
  </si>
  <si>
    <t>REGLGR</t>
  </si>
  <si>
    <t>FLMQ</t>
  </si>
  <si>
    <t>REGLFÖR</t>
  </si>
  <si>
    <t>EFFEKT</t>
  </si>
  <si>
    <t>PRODUKT</t>
  </si>
  <si>
    <t>PRISOMR</t>
  </si>
  <si>
    <t>REGLERN</t>
  </si>
  <si>
    <t>PRODN</t>
  </si>
  <si>
    <t>Annat</t>
  </si>
  <si>
    <t>ENERGIND_EJN</t>
  </si>
  <si>
    <t>ENERGIND</t>
  </si>
  <si>
    <t>BEFSTAT</t>
  </si>
  <si>
    <t>VGESHARO</t>
  </si>
  <si>
    <t>VVGESNA</t>
  </si>
  <si>
    <t>SVGESNATA</t>
  </si>
  <si>
    <t>SVGESNATY</t>
  </si>
  <si>
    <t>VHGSHR</t>
  </si>
  <si>
    <t>VHGMS</t>
  </si>
  <si>
    <t>VHGSKS</t>
  </si>
  <si>
    <t>VVGESN</t>
  </si>
  <si>
    <t>SGESHA</t>
  </si>
  <si>
    <t>SGESHB</t>
  </si>
  <si>
    <t>VKMVL</t>
  </si>
  <si>
    <t>VKMVH</t>
  </si>
  <si>
    <t>SKMVL</t>
  </si>
  <si>
    <t>SKMVY</t>
  </si>
  <si>
    <t>PREC1_EJN</t>
  </si>
  <si>
    <t>PREC1</t>
  </si>
  <si>
    <t>VOPVFH</t>
  </si>
  <si>
    <t>FLPALN</t>
  </si>
  <si>
    <t>FLPALI</t>
  </si>
  <si>
    <t>VAGESHY</t>
  </si>
  <si>
    <t>PREC2_EJN</t>
  </si>
  <si>
    <t>PREC2</t>
  </si>
  <si>
    <t>VAVANDR</t>
  </si>
  <si>
    <t>VFNAR</t>
  </si>
  <si>
    <t>VFSVAM</t>
  </si>
  <si>
    <t>VKONTAIV</t>
  </si>
  <si>
    <t>SKONT</t>
  </si>
  <si>
    <t>SFNAR</t>
  </si>
  <si>
    <t>SFSVAM</t>
  </si>
  <si>
    <t>PREC5_EJN</t>
  </si>
  <si>
    <t>PREC5</t>
  </si>
  <si>
    <t>VN2000L</t>
  </si>
  <si>
    <t>VN2000N</t>
  </si>
  <si>
    <t>VNARTSK</t>
  </si>
  <si>
    <t>PREC6_EJN</t>
  </si>
  <si>
    <t>PREC6</t>
  </si>
  <si>
    <t>VLAX</t>
  </si>
  <si>
    <t>VASP</t>
  </si>
  <si>
    <t>VFLODN</t>
  </si>
  <si>
    <t>VHAVSN</t>
  </si>
  <si>
    <t>VHARR</t>
  </si>
  <si>
    <t>VFLODKR</t>
  </si>
  <si>
    <t>VMAL</t>
  </si>
  <si>
    <t>VSTORR</t>
  </si>
  <si>
    <t>VBIOTOP</t>
  </si>
  <si>
    <t>PREC7_EJN</t>
  </si>
  <si>
    <t>PREC7</t>
  </si>
  <si>
    <t>VFKULTN_EI</t>
  </si>
  <si>
    <t>VFKULTSV_EI</t>
  </si>
  <si>
    <t>VFKULTN</t>
  </si>
  <si>
    <t>VKULTSV</t>
  </si>
  <si>
    <t>VNATVARD[M]</t>
  </si>
  <si>
    <t>VNATVARDEI</t>
  </si>
  <si>
    <t>VNATVARD</t>
  </si>
  <si>
    <t>VNATPARK[M]</t>
  </si>
  <si>
    <t>VNATPARK_EJI</t>
  </si>
  <si>
    <t>VNATPARK</t>
  </si>
  <si>
    <t>VNATURRES[M]</t>
  </si>
  <si>
    <t>VNATUR_RES[%]</t>
  </si>
  <si>
    <t>VNATRES</t>
  </si>
  <si>
    <t>VRIKSINTRL[M]</t>
  </si>
  <si>
    <t>VRIKS_INTR[%]</t>
  </si>
  <si>
    <t>VRIKSINTR</t>
  </si>
  <si>
    <t>VMB46[M]</t>
  </si>
  <si>
    <t>VMB46</t>
  </si>
  <si>
    <t>SNATVARD[M]</t>
  </si>
  <si>
    <t>SNATVARD</t>
  </si>
  <si>
    <t>SNATPARK[M]</t>
  </si>
  <si>
    <t>SNAT_PARK[%]</t>
  </si>
  <si>
    <t>SNATPARK</t>
  </si>
  <si>
    <t>SNATURRES[M]</t>
  </si>
  <si>
    <t>SNATUR_RES[%]</t>
  </si>
  <si>
    <t>SNATRES</t>
  </si>
  <si>
    <t>SRIKSINTRL[M]</t>
  </si>
  <si>
    <t>SRIKS_INTRL[%]</t>
  </si>
  <si>
    <t>SRIKSINTR</t>
  </si>
  <si>
    <t>PREC8</t>
  </si>
  <si>
    <t>PREC8_EI</t>
  </si>
  <si>
    <t>Hela Miljömål</t>
  </si>
  <si>
    <t>MILJMAL</t>
  </si>
  <si>
    <t>Haro_längd</t>
  </si>
  <si>
    <t>Haro_yta</t>
  </si>
  <si>
    <t>108</t>
  </si>
  <si>
    <t>SE3</t>
  </si>
  <si>
    <t>Norrström</t>
  </si>
  <si>
    <t>61</t>
  </si>
  <si>
    <t>Dalälven</t>
  </si>
  <si>
    <t>53</t>
  </si>
  <si>
    <t>Motalaström</t>
  </si>
  <si>
    <t>67</t>
  </si>
  <si>
    <t>Lagan</t>
  </si>
  <si>
    <t>98</t>
  </si>
  <si>
    <t>SE3/SE4</t>
  </si>
  <si>
    <t>Mörrumsån</t>
  </si>
  <si>
    <t>86</t>
  </si>
  <si>
    <t>SE4</t>
  </si>
  <si>
    <t>Ångermanälven</t>
  </si>
  <si>
    <t>38</t>
  </si>
  <si>
    <t>SE2</t>
  </si>
  <si>
    <t>Ätran</t>
  </si>
  <si>
    <t>103</t>
  </si>
  <si>
    <t>Indalsälven</t>
  </si>
  <si>
    <t>40</t>
  </si>
  <si>
    <t>Ljusnan</t>
  </si>
  <si>
    <t>48</t>
  </si>
  <si>
    <t>88</t>
  </si>
  <si>
    <t>Emån</t>
  </si>
  <si>
    <t>74</t>
  </si>
  <si>
    <t>Nissan</t>
  </si>
  <si>
    <t>101</t>
  </si>
  <si>
    <t>Umeälven</t>
  </si>
  <si>
    <t>28</t>
  </si>
  <si>
    <t>Alsterån</t>
  </si>
  <si>
    <t>75</t>
  </si>
  <si>
    <t>Gavleån</t>
  </si>
  <si>
    <t>52</t>
  </si>
  <si>
    <t>Viskan</t>
  </si>
  <si>
    <t>105</t>
  </si>
  <si>
    <t>Luleälven</t>
  </si>
  <si>
    <t>9</t>
  </si>
  <si>
    <t>SE1</t>
  </si>
  <si>
    <t>Rönne_å</t>
  </si>
  <si>
    <t>96</t>
  </si>
  <si>
    <t>Ronnebyån</t>
  </si>
  <si>
    <t>82</t>
  </si>
  <si>
    <t>Skellefteälven</t>
  </si>
  <si>
    <t>20</t>
  </si>
  <si>
    <t>Nyköpingsån</t>
  </si>
  <si>
    <t>65</t>
  </si>
  <si>
    <t>Örekilsälven</t>
  </si>
  <si>
    <t>110</t>
  </si>
  <si>
    <t>Rolfsån</t>
  </si>
  <si>
    <t>106</t>
  </si>
  <si>
    <t>Botorpsströmmen</t>
  </si>
  <si>
    <t>71</t>
  </si>
  <si>
    <t>Lyckebyån</t>
  </si>
  <si>
    <t>80</t>
  </si>
  <si>
    <t>Ljungan</t>
  </si>
  <si>
    <t>42</t>
  </si>
  <si>
    <t>Ljungbyån</t>
  </si>
  <si>
    <t>77</t>
  </si>
  <si>
    <t>Rickleån</t>
  </si>
  <si>
    <t>24</t>
  </si>
  <si>
    <t>Mieån</t>
  </si>
  <si>
    <t>85</t>
  </si>
  <si>
    <t>Skräbeån</t>
  </si>
  <si>
    <t>87</t>
  </si>
  <si>
    <t>Storån</t>
  </si>
  <si>
    <t>70</t>
  </si>
  <si>
    <t>Bräkneån</t>
  </si>
  <si>
    <t>84</t>
  </si>
  <si>
    <t>Öreälven</t>
  </si>
  <si>
    <t>30</t>
  </si>
  <si>
    <t>Testeboån</t>
  </si>
  <si>
    <t>51</t>
  </si>
  <si>
    <t>SE2/SE3</t>
  </si>
  <si>
    <t>Fylleån</t>
  </si>
  <si>
    <t>100</t>
  </si>
  <si>
    <t>Genevadsån</t>
  </si>
  <si>
    <t>99</t>
  </si>
  <si>
    <t>Delångersån</t>
  </si>
  <si>
    <t>45</t>
  </si>
  <si>
    <t>Suseån</t>
  </si>
  <si>
    <t>102</t>
  </si>
  <si>
    <t>Nättrabyån</t>
  </si>
  <si>
    <t>81</t>
  </si>
  <si>
    <t>Bäveån</t>
  </si>
  <si>
    <t>109</t>
  </si>
  <si>
    <t>Harmångersån</t>
  </si>
  <si>
    <t>44</t>
  </si>
  <si>
    <t>Bureälven</t>
  </si>
  <si>
    <t>21</t>
  </si>
  <si>
    <t>Kilaån</t>
  </si>
  <si>
    <t>66</t>
  </si>
  <si>
    <t>Tämnarån</t>
  </si>
  <si>
    <t>54</t>
  </si>
  <si>
    <t>Söderköpingsån</t>
  </si>
  <si>
    <t>68</t>
  </si>
  <si>
    <t>Torneälven</t>
  </si>
  <si>
    <t>1</t>
  </si>
  <si>
    <t>Lögdeälven</t>
  </si>
  <si>
    <t>32</t>
  </si>
  <si>
    <t>Kävlingeån</t>
  </si>
  <si>
    <t>92</t>
  </si>
  <si>
    <t>Sävarån</t>
  </si>
  <si>
    <t>26</t>
  </si>
  <si>
    <t>Hamrångeån</t>
  </si>
  <si>
    <t>50</t>
  </si>
  <si>
    <t>Marströmmen</t>
  </si>
  <si>
    <t>72</t>
  </si>
  <si>
    <t>Piteälven</t>
  </si>
  <si>
    <t>13</t>
  </si>
  <si>
    <t>Byskeälven</t>
  </si>
  <si>
    <t>18</t>
  </si>
  <si>
    <t>Lillpiteälven</t>
  </si>
  <si>
    <t>14</t>
  </si>
  <si>
    <t>Kålabodaån</t>
  </si>
  <si>
    <t>23</t>
  </si>
  <si>
    <t>Hagbyån</t>
  </si>
  <si>
    <t>78</t>
  </si>
  <si>
    <t>Bruatorpsån</t>
  </si>
  <si>
    <t>79</t>
  </si>
  <si>
    <t>Höje_å</t>
  </si>
  <si>
    <t>91</t>
  </si>
  <si>
    <t>Nybroån</t>
  </si>
  <si>
    <t>89</t>
  </si>
  <si>
    <t>Kungsbackaån</t>
  </si>
  <si>
    <t>107</t>
  </si>
  <si>
    <t>Stensån</t>
  </si>
  <si>
    <t>97</t>
  </si>
  <si>
    <t>Gnarpsån</t>
  </si>
  <si>
    <t>43</t>
  </si>
  <si>
    <t>Vierydsån</t>
  </si>
  <si>
    <t>83</t>
  </si>
  <si>
    <t>Gideälven</t>
  </si>
  <si>
    <t>34</t>
  </si>
  <si>
    <t>Åbyälven</t>
  </si>
  <si>
    <t>17</t>
  </si>
  <si>
    <t>Kustområde_108109</t>
  </si>
  <si>
    <t>108/109</t>
  </si>
  <si>
    <t>Sangisälven</t>
  </si>
  <si>
    <t>3</t>
  </si>
  <si>
    <t>Nätraån</t>
  </si>
  <si>
    <t>37</t>
  </si>
  <si>
    <t>Kågeälven</t>
  </si>
  <si>
    <t>19</t>
  </si>
  <si>
    <t>kustområde_88089</t>
  </si>
  <si>
    <t>88/89</t>
  </si>
  <si>
    <t>Enningdalsälven</t>
  </si>
  <si>
    <t>112</t>
  </si>
  <si>
    <t>Virån</t>
  </si>
  <si>
    <t>73</t>
  </si>
  <si>
    <t>Trosaån</t>
  </si>
  <si>
    <t>63</t>
  </si>
  <si>
    <t>Alterälven</t>
  </si>
  <si>
    <t>12</t>
  </si>
  <si>
    <t>Tavleån</t>
  </si>
  <si>
    <t>27</t>
  </si>
  <si>
    <t>Forsmarksån</t>
  </si>
  <si>
    <t>55</t>
  </si>
  <si>
    <t>Saxån</t>
  </si>
  <si>
    <t>93</t>
  </si>
  <si>
    <t>Leduån</t>
  </si>
  <si>
    <t>31</t>
  </si>
  <si>
    <t>Kustområde103104</t>
  </si>
  <si>
    <t>103/104</t>
  </si>
  <si>
    <t>Vindån</t>
  </si>
  <si>
    <t>69</t>
  </si>
  <si>
    <t>Tyresån</t>
  </si>
  <si>
    <t>62</t>
  </si>
  <si>
    <t>Himleån</t>
  </si>
  <si>
    <t>104</t>
  </si>
  <si>
    <t>Nianån</t>
  </si>
  <si>
    <t>46</t>
  </si>
  <si>
    <t>Kustområde_45046</t>
  </si>
  <si>
    <t>45/46</t>
  </si>
  <si>
    <t>PREC1_tot</t>
  </si>
  <si>
    <t>Göta_Älv</t>
  </si>
  <si>
    <t>Helge_å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</si>
</sst>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1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Border="1"/>
    <xf numFmtId="2" fontId="0" fillId="0" borderId="0" xfId="0" applyNumberFormat="1" applyBorder="1"/>
    <xf numFmtId="0" fontId="0" fillId="0" borderId="0" xfId="0" applyBorder="1"/>
    <xf numFmtId="2" fontId="0" fillId="4" borderId="0" xfId="3" applyNumberFormat="1" applyFont="1" applyBorder="1"/>
    <xf numFmtId="2" fontId="0" fillId="4" borderId="0" xfId="3" applyNumberFormat="1" applyFont="1" applyBorder="1" applyAlignment="1">
      <alignment horizontal="right"/>
    </xf>
    <xf numFmtId="2" fontId="4" fillId="4" borderId="0" xfId="3" applyNumberFormat="1" applyFont="1" applyBorder="1"/>
    <xf numFmtId="2" fontId="0" fillId="4" borderId="3" xfId="3" applyNumberFormat="1" applyFont="1" applyBorder="1"/>
    <xf numFmtId="2" fontId="0" fillId="4" borderId="1" xfId="3" applyNumberFormat="1" applyFont="1"/>
    <xf numFmtId="164" fontId="0" fillId="0" borderId="0" xfId="0" applyNumberFormat="1" applyAlignment="1">
      <alignment horizontal="center" vertical="center"/>
    </xf>
    <xf numFmtId="164" fontId="1" fillId="9" borderId="0" xfId="8" applyNumberFormat="1" applyBorder="1"/>
    <xf numFmtId="164" fontId="0" fillId="0" borderId="0" xfId="0" applyNumberFormat="1" applyBorder="1"/>
    <xf numFmtId="164" fontId="1" fillId="9" borderId="3" xfId="8" applyNumberFormat="1" applyBorder="1"/>
    <xf numFmtId="164" fontId="0" fillId="0" borderId="0" xfId="0" applyNumberFormat="1"/>
    <xf numFmtId="164" fontId="1" fillId="9" borderId="1" xfId="8" applyNumberFormat="1" applyBorder="1"/>
    <xf numFmtId="2" fontId="0" fillId="0" borderId="0" xfId="0" applyNumberForma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3" borderId="0" xfId="2" applyNumberFormat="1" applyBorder="1" applyAlignment="1">
      <alignment horizontal="right" vertical="center"/>
    </xf>
    <xf numFmtId="164" fontId="3" fillId="3" borderId="0" xfId="2" applyNumberFormat="1" applyBorder="1" applyAlignment="1">
      <alignment horizontal="center" vertical="center"/>
    </xf>
    <xf numFmtId="164" fontId="3" fillId="3" borderId="0" xfId="2" applyNumberFormat="1" applyBorder="1" applyAlignment="1">
      <alignment horizontal="center"/>
    </xf>
    <xf numFmtId="164" fontId="3" fillId="3" borderId="0" xfId="2" applyNumberFormat="1" applyBorder="1" applyAlignment="1">
      <alignment horizontal="right"/>
    </xf>
    <xf numFmtId="164" fontId="2" fillId="2" borderId="0" xfId="1" applyNumberFormat="1" applyBorder="1" applyAlignment="1">
      <alignment horizontal="right"/>
    </xf>
    <xf numFmtId="164" fontId="0" fillId="4" borderId="0" xfId="3" applyNumberFormat="1" applyFont="1" applyBorder="1" applyAlignment="1">
      <alignment horizontal="right"/>
    </xf>
    <xf numFmtId="164" fontId="1" fillId="8" borderId="0" xfId="7" applyNumberFormat="1" applyBorder="1" applyAlignment="1">
      <alignment horizontal="right"/>
    </xf>
    <xf numFmtId="164" fontId="1" fillId="5" borderId="0" xfId="4" applyNumberFormat="1" applyBorder="1" applyAlignment="1">
      <alignment horizontal="right" wrapText="1"/>
    </xf>
    <xf numFmtId="164" fontId="1" fillId="7" borderId="0" xfId="6" applyNumberFormat="1" applyBorder="1" applyAlignment="1">
      <alignment horizontal="right" wrapText="1"/>
    </xf>
    <xf numFmtId="164" fontId="3" fillId="3" borderId="0" xfId="2" applyNumberFormat="1" applyBorder="1"/>
    <xf numFmtId="164" fontId="1" fillId="6" borderId="0" xfId="5" applyNumberFormat="1" applyBorder="1"/>
    <xf numFmtId="164" fontId="2" fillId="2" borderId="0" xfId="1" applyNumberFormat="1" applyBorder="1"/>
    <xf numFmtId="164" fontId="1" fillId="5" borderId="0" xfId="4" applyNumberFormat="1" applyBorder="1"/>
    <xf numFmtId="164" fontId="3" fillId="3" borderId="0" xfId="2" applyNumberFormat="1"/>
    <xf numFmtId="164" fontId="1" fillId="8" borderId="0" xfId="7" applyNumberFormat="1"/>
    <xf numFmtId="164" fontId="1" fillId="5" borderId="0" xfId="4" applyNumberFormat="1"/>
    <xf numFmtId="164" fontId="1" fillId="7" borderId="0" xfId="6" applyNumberFormat="1"/>
    <xf numFmtId="164" fontId="1" fillId="6" borderId="0" xfId="5" applyNumberFormat="1"/>
    <xf numFmtId="164" fontId="2" fillId="2" borderId="0" xfId="1" applyNumberFormat="1"/>
    <xf numFmtId="164" fontId="2" fillId="2" borderId="4" xfId="1" applyNumberFormat="1" applyBorder="1"/>
    <xf numFmtId="164" fontId="0" fillId="4" borderId="1" xfId="3" applyNumberFormat="1" applyFont="1" applyAlignment="1">
      <alignment horizontal="right"/>
    </xf>
    <xf numFmtId="164" fontId="0" fillId="4" borderId="0" xfId="3" applyNumberFormat="1" applyFont="1" applyBorder="1"/>
    <xf numFmtId="164" fontId="0" fillId="4" borderId="3" xfId="3" applyNumberFormat="1" applyFont="1" applyBorder="1"/>
    <xf numFmtId="164" fontId="0" fillId="4" borderId="1" xfId="3" applyNumberFormat="1" applyFont="1"/>
  </cellXfs>
  <cellStyles count="9">
    <cellStyle name="20% - Dekorfärg2" xfId="5" builtinId="34"/>
    <cellStyle name="20% - Dekorfärg5" xfId="6" builtinId="46"/>
    <cellStyle name="20% - Dekorfärg6" xfId="7" builtinId="50"/>
    <cellStyle name="40% - Dekorfärg1" xfId="4" builtinId="31"/>
    <cellStyle name="40% - Dekorfärg6" xfId="8" builtinId="51"/>
    <cellStyle name="Anteckning" xfId="3" builtinId="10"/>
    <cellStyle name="Bra" xfId="1" builtinId="26"/>
    <cellStyle name="Dålig" xfId="2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89"/>
  <sheetViews>
    <sheetView tabSelected="1" workbookViewId="0">
      <selection activeCell="D11" sqref="D11"/>
    </sheetView>
  </sheetViews>
  <sheetFormatPr defaultRowHeight="15" x14ac:dyDescent="0.25"/>
  <cols>
    <col min="2" max="2" width="18" customWidth="1"/>
    <col min="5" max="7" width="9.140625" customWidth="1"/>
    <col min="8" max="11" width="9.140625" style="9" customWidth="1"/>
    <col min="12" max="12" width="11.42578125" style="9" customWidth="1"/>
    <col min="13" max="13" width="18.5703125" style="9" customWidth="1"/>
    <col min="14" max="17" width="9.140625" style="9" customWidth="1"/>
    <col min="18" max="18" width="15.42578125" style="41" customWidth="1"/>
    <col min="19" max="19" width="11" style="15" customWidth="1"/>
    <col min="20" max="20" width="9.140625" style="14" customWidth="1"/>
    <col min="21" max="21" width="12" style="14" customWidth="1"/>
    <col min="22" max="22" width="12.85546875" style="14" customWidth="1"/>
    <col min="23" max="23" width="13.85546875" style="14" customWidth="1"/>
    <col min="24" max="24" width="13.28515625" style="14" customWidth="1"/>
    <col min="25" max="27" width="9.140625" style="14" customWidth="1"/>
    <col min="28" max="28" width="11.85546875" style="31" customWidth="1"/>
    <col min="29" max="29" width="10.85546875" style="14" customWidth="1"/>
    <col min="30" max="30" width="11.140625" style="14" customWidth="1"/>
    <col min="31" max="32" width="9.140625" style="14" customWidth="1"/>
    <col min="33" max="33" width="12.140625" style="14" customWidth="1"/>
    <col min="34" max="34" width="12.7109375" style="14" customWidth="1"/>
    <col min="35" max="35" width="14.7109375" style="14" customWidth="1"/>
    <col min="36" max="37" width="14.85546875" style="14" customWidth="1"/>
    <col min="38" max="41" width="9.140625" style="14" customWidth="1"/>
    <col min="42" max="42" width="12.42578125" style="14" customWidth="1"/>
    <col min="43" max="43" width="9.140625" style="14" customWidth="1"/>
    <col min="44" max="44" width="12" style="14" customWidth="1"/>
    <col min="45" max="46" width="9.28515625" style="14" bestFit="1" customWidth="1"/>
    <col min="47" max="47" width="11.5703125" style="14" customWidth="1"/>
    <col min="48" max="50" width="9.28515625" style="14" bestFit="1" customWidth="1"/>
    <col min="51" max="51" width="11.85546875" style="14" customWidth="1"/>
    <col min="52" max="52" width="9.28515625" style="32" bestFit="1" customWidth="1"/>
    <col min="53" max="55" width="9.28515625" style="33" bestFit="1" customWidth="1"/>
    <col min="56" max="56" width="11" style="33" customWidth="1"/>
    <col min="57" max="57" width="9.28515625" style="34" bestFit="1" customWidth="1"/>
    <col min="58" max="65" width="9.28515625" style="14" bestFit="1" customWidth="1"/>
    <col min="66" max="67" width="9.140625" style="14" customWidth="1"/>
    <col min="68" max="68" width="9.28515625" style="14" bestFit="1" customWidth="1"/>
    <col min="69" max="69" width="11.5703125" style="14" customWidth="1"/>
    <col min="70" max="70" width="12.28515625" style="35" customWidth="1"/>
    <col min="71" max="72" width="9.5703125" style="14" bestFit="1" customWidth="1"/>
    <col min="73" max="73" width="14.28515625" style="14" customWidth="1"/>
    <col min="74" max="74" width="9.28515625" style="14" bestFit="1" customWidth="1"/>
    <col min="75" max="75" width="16.140625" style="14" customWidth="1"/>
    <col min="76" max="77" width="16.42578125" style="14" customWidth="1"/>
    <col min="78" max="78" width="15.7109375" style="14" customWidth="1"/>
    <col min="79" max="79" width="16" style="14" customWidth="1"/>
    <col min="80" max="80" width="16" style="36" customWidth="1"/>
    <col min="81" max="81" width="18.42578125" style="14" customWidth="1"/>
    <col min="82" max="83" width="17.85546875" style="14" customWidth="1"/>
    <col min="84" max="84" width="19" style="14" customWidth="1"/>
    <col min="85" max="86" width="18.140625" style="14" customWidth="1"/>
    <col min="87" max="87" width="13" style="14" customWidth="1"/>
    <col min="88" max="88" width="11.7109375" style="14" customWidth="1"/>
    <col min="89" max="89" width="15.42578125" style="14" customWidth="1"/>
    <col min="90" max="90" width="15.85546875" style="14" customWidth="1"/>
    <col min="91" max="91" width="16.5703125" style="14" customWidth="1"/>
    <col min="92" max="93" width="18.42578125" style="14" customWidth="1"/>
    <col min="94" max="94" width="16.28515625" style="14" customWidth="1"/>
    <col min="95" max="96" width="18.7109375" style="14" customWidth="1"/>
    <col min="97" max="97" width="16" style="14" customWidth="1"/>
    <col min="98" max="99" width="19.42578125" style="14" customWidth="1"/>
    <col min="100" max="100" width="15.7109375" style="37" customWidth="1"/>
    <col min="101" max="101" width="13.5703125" style="14" customWidth="1"/>
    <col min="102" max="102" width="13.85546875" style="14" customWidth="1"/>
    <col min="103" max="103" width="12.140625" style="14" customWidth="1"/>
    <col min="104" max="104" width="12.5703125" style="14" bestFit="1" customWidth="1"/>
    <col min="105" max="105" width="16.7109375" style="14" bestFit="1" customWidth="1"/>
  </cols>
  <sheetData>
    <row r="1" spans="1:105" s="1" customFormat="1" x14ac:dyDescent="0.25">
      <c r="A1" s="1" t="s">
        <v>0</v>
      </c>
      <c r="B1" s="1" t="s">
        <v>1</v>
      </c>
      <c r="E1" s="1" t="s">
        <v>2</v>
      </c>
      <c r="F1" s="1" t="s">
        <v>3</v>
      </c>
      <c r="G1" s="1" t="s">
        <v>4</v>
      </c>
      <c r="H1" s="16" t="s">
        <v>5</v>
      </c>
      <c r="I1" s="16" t="s">
        <v>6</v>
      </c>
      <c r="J1" s="16" t="s">
        <v>7</v>
      </c>
      <c r="K1" s="16" t="s">
        <v>8</v>
      </c>
      <c r="L1" s="16" t="s">
        <v>9</v>
      </c>
      <c r="M1" s="16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0" t="s">
        <v>15</v>
      </c>
      <c r="S1" s="10" t="s">
        <v>16</v>
      </c>
      <c r="T1" s="10" t="s">
        <v>17</v>
      </c>
      <c r="U1" s="10" t="s">
        <v>18</v>
      </c>
      <c r="V1" s="10" t="s">
        <v>19</v>
      </c>
      <c r="W1" s="10" t="s">
        <v>20</v>
      </c>
      <c r="X1" s="10" t="s">
        <v>21</v>
      </c>
      <c r="Y1" s="10" t="s">
        <v>22</v>
      </c>
      <c r="Z1" s="10" t="s">
        <v>23</v>
      </c>
      <c r="AA1" s="10" t="s">
        <v>24</v>
      </c>
      <c r="AB1" s="10" t="s">
        <v>25</v>
      </c>
      <c r="AC1" s="10" t="s">
        <v>26</v>
      </c>
      <c r="AD1" s="10" t="s">
        <v>27</v>
      </c>
      <c r="AE1" s="10" t="s">
        <v>28</v>
      </c>
      <c r="AF1" s="10" t="s">
        <v>29</v>
      </c>
      <c r="AG1" s="10" t="s">
        <v>30</v>
      </c>
      <c r="AH1" s="10" t="s">
        <v>31</v>
      </c>
      <c r="AI1" s="10" t="s">
        <v>32</v>
      </c>
      <c r="AJ1" s="10" t="s">
        <v>274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40</v>
      </c>
      <c r="AS1" s="10" t="s">
        <v>41</v>
      </c>
      <c r="AT1" s="10" t="s">
        <v>42</v>
      </c>
      <c r="AU1" s="10" t="s">
        <v>43</v>
      </c>
      <c r="AV1" s="10" t="s">
        <v>44</v>
      </c>
      <c r="AW1" s="10" t="s">
        <v>45</v>
      </c>
      <c r="AX1" s="10" t="s">
        <v>46</v>
      </c>
      <c r="AY1" s="10" t="s">
        <v>47</v>
      </c>
      <c r="AZ1" s="10" t="s">
        <v>48</v>
      </c>
      <c r="BA1" s="10" t="s">
        <v>49</v>
      </c>
      <c r="BB1" s="10" t="s">
        <v>50</v>
      </c>
      <c r="BC1" s="10" t="s">
        <v>51</v>
      </c>
      <c r="BD1" s="10" t="s">
        <v>52</v>
      </c>
      <c r="BE1" s="10" t="s">
        <v>53</v>
      </c>
      <c r="BF1" s="10" t="s">
        <v>54</v>
      </c>
      <c r="BG1" s="10" t="s">
        <v>55</v>
      </c>
      <c r="BH1" s="10" t="s">
        <v>56</v>
      </c>
      <c r="BI1" s="10" t="s">
        <v>57</v>
      </c>
      <c r="BJ1" s="10" t="s">
        <v>58</v>
      </c>
      <c r="BK1" s="10" t="s">
        <v>59</v>
      </c>
      <c r="BL1" s="10" t="s">
        <v>60</v>
      </c>
      <c r="BM1" s="10" t="s">
        <v>61</v>
      </c>
      <c r="BN1" s="10" t="s">
        <v>36</v>
      </c>
      <c r="BO1" s="10" t="s">
        <v>36</v>
      </c>
      <c r="BP1" s="10" t="s">
        <v>62</v>
      </c>
      <c r="BQ1" s="10" t="s">
        <v>63</v>
      </c>
      <c r="BR1" s="10" t="s">
        <v>64</v>
      </c>
      <c r="BS1" s="10" t="s">
        <v>65</v>
      </c>
      <c r="BT1" s="10" t="s">
        <v>66</v>
      </c>
      <c r="BU1" s="10" t="s">
        <v>67</v>
      </c>
      <c r="BV1" s="10" t="s">
        <v>68</v>
      </c>
      <c r="BW1" s="10" t="s">
        <v>69</v>
      </c>
      <c r="BX1" s="10" t="s">
        <v>70</v>
      </c>
      <c r="BY1" s="10" t="s">
        <v>71</v>
      </c>
      <c r="BZ1" s="10" t="s">
        <v>72</v>
      </c>
      <c r="CA1" s="10" t="s">
        <v>73</v>
      </c>
      <c r="CB1" s="10" t="s">
        <v>74</v>
      </c>
      <c r="CC1" s="10" t="s">
        <v>75</v>
      </c>
      <c r="CD1" s="10" t="s">
        <v>76</v>
      </c>
      <c r="CE1" s="10" t="s">
        <v>77</v>
      </c>
      <c r="CF1" s="10" t="s">
        <v>78</v>
      </c>
      <c r="CG1" s="10" t="s">
        <v>79</v>
      </c>
      <c r="CH1" s="10" t="s">
        <v>80</v>
      </c>
      <c r="CI1" s="10" t="s">
        <v>81</v>
      </c>
      <c r="CJ1" s="10" t="s">
        <v>82</v>
      </c>
      <c r="CK1" s="10" t="s">
        <v>83</v>
      </c>
      <c r="CL1" s="10" t="s">
        <v>84</v>
      </c>
      <c r="CM1" s="10" t="s">
        <v>85</v>
      </c>
      <c r="CN1" s="10" t="s">
        <v>86</v>
      </c>
      <c r="CO1" s="10" t="s">
        <v>87</v>
      </c>
      <c r="CP1" s="10" t="s">
        <v>88</v>
      </c>
      <c r="CQ1" s="10" t="s">
        <v>89</v>
      </c>
      <c r="CR1" s="10" t="s">
        <v>90</v>
      </c>
      <c r="CS1" s="10" t="s">
        <v>91</v>
      </c>
      <c r="CT1" s="10" t="s">
        <v>92</v>
      </c>
      <c r="CU1" s="10" t="s">
        <v>93</v>
      </c>
      <c r="CV1" s="17" t="s">
        <v>94</v>
      </c>
      <c r="CW1" s="10" t="s">
        <v>95</v>
      </c>
      <c r="CX1" s="10" t="s">
        <v>96</v>
      </c>
      <c r="CY1" s="10" t="s">
        <v>97</v>
      </c>
      <c r="CZ1" s="10" t="s">
        <v>98</v>
      </c>
      <c r="DA1" s="10" t="s">
        <v>99</v>
      </c>
    </row>
    <row r="2" spans="1:105" s="4" customFormat="1" x14ac:dyDescent="0.25">
      <c r="A2" s="2">
        <v>1000</v>
      </c>
      <c r="B2" s="3" t="s">
        <v>196</v>
      </c>
      <c r="E2" s="3" t="s">
        <v>197</v>
      </c>
      <c r="F2" s="2">
        <v>39775.572999999997</v>
      </c>
      <c r="G2" s="3">
        <v>1</v>
      </c>
      <c r="H2" s="5">
        <v>3</v>
      </c>
      <c r="I2" s="7">
        <v>0</v>
      </c>
      <c r="J2" s="7">
        <v>422</v>
      </c>
      <c r="K2" s="5">
        <v>0</v>
      </c>
      <c r="L2" s="5">
        <v>1865</v>
      </c>
      <c r="M2" s="5">
        <v>7700</v>
      </c>
      <c r="N2" s="6" t="s">
        <v>138</v>
      </c>
      <c r="O2" s="5">
        <v>0</v>
      </c>
      <c r="P2" s="5">
        <v>4.4031542166399093E-4</v>
      </c>
      <c r="Q2" s="5">
        <v>5.4668979330155904E-4</v>
      </c>
      <c r="R2" s="39">
        <v>9.7636777780179314E-4</v>
      </c>
      <c r="S2" s="11">
        <f>R2/3.69679559721054</f>
        <v>2.6411191858660585E-4</v>
      </c>
      <c r="T2" s="18">
        <v>73.715999999999994</v>
      </c>
      <c r="U2" s="18">
        <v>73.98</v>
      </c>
      <c r="V2" s="18">
        <v>60.457999999999998</v>
      </c>
      <c r="W2" s="18">
        <v>85.293999999999997</v>
      </c>
      <c r="X2" s="18">
        <v>91.786000000000001</v>
      </c>
      <c r="Y2" s="19">
        <v>27.907</v>
      </c>
      <c r="Z2" s="19">
        <v>3.972</v>
      </c>
      <c r="AA2" s="19">
        <v>96.221000000000004</v>
      </c>
      <c r="AB2" s="20">
        <v>73.979913961360069</v>
      </c>
      <c r="AC2" s="19">
        <v>85.293999999999997</v>
      </c>
      <c r="AD2" s="19">
        <v>91.786000000000001</v>
      </c>
      <c r="AE2" s="19">
        <v>0</v>
      </c>
      <c r="AF2" s="19">
        <v>0</v>
      </c>
      <c r="AG2" s="21">
        <v>0</v>
      </c>
      <c r="AH2" s="21">
        <v>0</v>
      </c>
      <c r="AI2" s="14">
        <f>T2-Y2-Z2-AA2*0.5+AB2*0.5+AC2*0.5+AD2*0.5-(AE2+AF2)*0.5-(AG2+AH2)*0.5</f>
        <v>119.25645698068003</v>
      </c>
      <c r="AJ2" s="14">
        <f>(AI2+225.2635)</f>
        <v>344.51995698068004</v>
      </c>
      <c r="AK2" s="21">
        <f>AJ2/344.519957</f>
        <v>0.99999999994392219</v>
      </c>
      <c r="AL2" s="22">
        <v>55.697000000000003</v>
      </c>
      <c r="AM2" s="22">
        <v>0.17499999999999999</v>
      </c>
      <c r="AN2" s="22">
        <v>0</v>
      </c>
      <c r="AO2" s="22">
        <v>3.1720000000000002</v>
      </c>
      <c r="AP2" s="22">
        <f>AL2+(0.25*AM2)+(AN2*0.5)+(AO2*0.5)</f>
        <v>57.326750000000004</v>
      </c>
      <c r="AQ2" s="22">
        <f>AP2/65.2067358611825</f>
        <v>0.87915380585898273</v>
      </c>
      <c r="AR2" s="23">
        <v>0.111</v>
      </c>
      <c r="AS2" s="23">
        <v>98.870999999999995</v>
      </c>
      <c r="AT2" s="23">
        <v>95.015000000000001</v>
      </c>
      <c r="AU2" s="23">
        <v>0.14399999999999999</v>
      </c>
      <c r="AV2" s="23">
        <v>4.0000000000000001E-3</v>
      </c>
      <c r="AW2" s="23">
        <v>96.691000000000003</v>
      </c>
      <c r="AX2" s="23">
        <v>93.75</v>
      </c>
      <c r="AY2" s="23">
        <f>-1*AR2+AS2*0.5+AT2*0.5+AV2+AW2*0.5+AX2*0.5</f>
        <v>192.0565</v>
      </c>
      <c r="AZ2" s="24">
        <f>AY2/192.0565</f>
        <v>1</v>
      </c>
      <c r="BA2" s="25">
        <v>100</v>
      </c>
      <c r="BB2" s="25">
        <f>BA2/17.469*100</f>
        <v>572.44261262808402</v>
      </c>
      <c r="BC2" s="25">
        <v>4.3854231006794313</v>
      </c>
      <c r="BD2" s="25">
        <f>BB2+BC2*0.5</f>
        <v>574.63532417842373</v>
      </c>
      <c r="BE2" s="26">
        <f>BD2/574.6353</f>
        <v>1.0000000420761197</v>
      </c>
      <c r="BF2" s="27">
        <v>27</v>
      </c>
      <c r="BG2" s="27">
        <v>0</v>
      </c>
      <c r="BH2" s="27">
        <v>2</v>
      </c>
      <c r="BI2" s="27">
        <v>0</v>
      </c>
      <c r="BJ2" s="27">
        <v>40</v>
      </c>
      <c r="BK2" s="27">
        <v>1</v>
      </c>
      <c r="BL2" s="27">
        <v>0</v>
      </c>
      <c r="BM2" s="27">
        <v>1</v>
      </c>
      <c r="BN2" s="27">
        <v>0</v>
      </c>
      <c r="BO2" s="27">
        <v>0</v>
      </c>
      <c r="BP2" s="27">
        <v>1.0569999999999999</v>
      </c>
      <c r="BQ2" s="27">
        <f>BF2+BG2+BH2+BI2+BJ2+BK2+BL2+BM2+BP2+(BN2*0.5+BO2)</f>
        <v>72.057000000000002</v>
      </c>
      <c r="BR2" s="28">
        <f>BQ2/267.537496143959</f>
        <v>0.26933420936714947</v>
      </c>
      <c r="BS2" s="12">
        <v>420</v>
      </c>
      <c r="BT2" s="12">
        <v>1372</v>
      </c>
      <c r="BU2" s="29">
        <f>BS2/DA2*100000000000/165.8</f>
        <v>6.3686635934284936</v>
      </c>
      <c r="BV2" s="29">
        <f>BT2/DA2*100000000000/386.3</f>
        <v>8.9292081742569263</v>
      </c>
      <c r="BW2" s="12">
        <v>71325.154999999999</v>
      </c>
      <c r="BX2" s="12">
        <v>1.528</v>
      </c>
      <c r="BY2" s="29">
        <f>BX2/76.76*100</f>
        <v>1.9906201146430431</v>
      </c>
      <c r="BZ2" s="12">
        <v>31565.895</v>
      </c>
      <c r="CA2" s="12">
        <v>0.67600000000000005</v>
      </c>
      <c r="CB2" s="29">
        <f>BZ2/623531*100</f>
        <v>5.0624419635912252</v>
      </c>
      <c r="CC2" s="12">
        <v>704722.22</v>
      </c>
      <c r="CD2" s="12">
        <v>15.099</v>
      </c>
      <c r="CE2" s="29">
        <f>CD2/24.87*100</f>
        <v>60.711700844390826</v>
      </c>
      <c r="CF2" s="12">
        <v>2093454.932</v>
      </c>
      <c r="CG2" s="12">
        <v>44.851999999999997</v>
      </c>
      <c r="CH2" s="29">
        <f>CG2/58.916*100</f>
        <v>76.128725643288746</v>
      </c>
      <c r="CI2" s="12">
        <v>0</v>
      </c>
      <c r="CJ2" s="29">
        <v>100</v>
      </c>
      <c r="CK2" s="12">
        <v>16</v>
      </c>
      <c r="CL2" s="29">
        <v>0.98</v>
      </c>
      <c r="CM2" s="12">
        <v>3</v>
      </c>
      <c r="CN2" s="12">
        <v>0.879</v>
      </c>
      <c r="CO2" s="29">
        <f>CN2/21.145*100</f>
        <v>4.1570111137384727</v>
      </c>
      <c r="CP2" s="12">
        <v>86</v>
      </c>
      <c r="CQ2" s="12">
        <v>9.4339999999999993</v>
      </c>
      <c r="CR2" s="29">
        <f>CQ2/40.952*100</f>
        <v>23.036725923031842</v>
      </c>
      <c r="CS2" s="12">
        <v>136</v>
      </c>
      <c r="CT2" s="12">
        <v>67.239999999999995</v>
      </c>
      <c r="CU2" s="29">
        <f>CT2/99.677*100</f>
        <v>67.457888981409937</v>
      </c>
      <c r="CV2" s="29">
        <f>CW2/467.6729176</f>
        <v>0.76468908959754334</v>
      </c>
      <c r="CW2" s="12">
        <f>BU2*0.5+BV2*0.5+BY2*0.5+CB2+CE2+CH2*0.5+CJ2*0.5+CL2*0.5+CO2+CR2+CU2*0.5+CU2*0.5+BA2</f>
        <v>357.6243775889709</v>
      </c>
      <c r="CX2" s="12">
        <f>AK2+AQ2+AZ2+BR2+CV2</f>
        <v>3.9131771047675978</v>
      </c>
      <c r="CY2" s="29">
        <f>CX2/3.9123</f>
        <v>1.0002241915925665</v>
      </c>
      <c r="CZ2" s="12">
        <v>1960226.3459613246</v>
      </c>
      <c r="DA2" s="12">
        <v>39775573946.128555</v>
      </c>
    </row>
    <row r="3" spans="1:105" s="4" customFormat="1" x14ac:dyDescent="0.25">
      <c r="A3" s="2">
        <v>9000</v>
      </c>
      <c r="B3" s="3" t="s">
        <v>136</v>
      </c>
      <c r="E3" s="3" t="s">
        <v>137</v>
      </c>
      <c r="F3" s="2">
        <v>25244.375</v>
      </c>
      <c r="G3" s="3">
        <v>17</v>
      </c>
      <c r="H3" s="5">
        <v>22</v>
      </c>
      <c r="I3" s="7">
        <v>66.2</v>
      </c>
      <c r="J3" s="7">
        <v>530</v>
      </c>
      <c r="K3" s="5">
        <v>350.86</v>
      </c>
      <c r="L3" s="5">
        <v>4235600</v>
      </c>
      <c r="M3" s="5">
        <v>14084770</v>
      </c>
      <c r="N3" s="6" t="s">
        <v>138</v>
      </c>
      <c r="O3" s="5">
        <v>0.84839779860526754</v>
      </c>
      <c r="P3" s="5">
        <v>1</v>
      </c>
      <c r="Q3" s="5">
        <v>1</v>
      </c>
      <c r="R3" s="39">
        <v>3.69679559721054</v>
      </c>
      <c r="S3" s="11">
        <f>R3/3.69679559721054</f>
        <v>1</v>
      </c>
      <c r="T3" s="18">
        <v>76.11</v>
      </c>
      <c r="U3" s="18">
        <v>68.599999999999994</v>
      </c>
      <c r="V3" s="18">
        <v>63.509</v>
      </c>
      <c r="W3" s="18">
        <v>84.393000000000001</v>
      </c>
      <c r="X3" s="18">
        <v>45.024000000000001</v>
      </c>
      <c r="Y3" s="19">
        <v>29.805</v>
      </c>
      <c r="Z3" s="19">
        <v>9.5109999999999992</v>
      </c>
      <c r="AA3" s="19">
        <v>97.403000000000006</v>
      </c>
      <c r="AB3" s="20">
        <v>68.59992021829278</v>
      </c>
      <c r="AC3" s="19">
        <v>84.393000000000001</v>
      </c>
      <c r="AD3" s="19">
        <v>45.024000000000001</v>
      </c>
      <c r="AE3" s="19">
        <v>4.601</v>
      </c>
      <c r="AF3" s="19">
        <v>4.9530000000000003</v>
      </c>
      <c r="AG3" s="21">
        <v>8.8049999999999997</v>
      </c>
      <c r="AH3" s="21">
        <v>51.094000000000001</v>
      </c>
      <c r="AI3" s="14">
        <f>T3-Y3-Z3-AA3*0.5+AB3*0.5+AC3*0.5+AD3*0.5-(AE3+AF3)*0.5-(AG3+AH3)*0.5</f>
        <v>52.374460109146384</v>
      </c>
      <c r="AJ3" s="14">
        <f>(AI3+225.2635)</f>
        <v>277.63796010914638</v>
      </c>
      <c r="AK3" s="21">
        <f>AJ3/344.519957</f>
        <v>0.80586901997420834</v>
      </c>
      <c r="AL3" s="22">
        <v>61.972999999999999</v>
      </c>
      <c r="AM3" s="22">
        <v>2.2690000000000001</v>
      </c>
      <c r="AN3" s="22">
        <v>3.5989717223650386</v>
      </c>
      <c r="AO3" s="22">
        <v>1.734</v>
      </c>
      <c r="AP3" s="22">
        <f>AL3+(0.25*AM3)+(AN3*0.5)+(AO3*0.5)</f>
        <v>65.206735861182523</v>
      </c>
      <c r="AQ3" s="22">
        <f>AP3/65.2067358611825</f>
        <v>1.0000000000000004</v>
      </c>
      <c r="AR3" s="23">
        <v>0.151</v>
      </c>
      <c r="AS3" s="23">
        <v>94.816000000000003</v>
      </c>
      <c r="AT3" s="23">
        <v>90.462000000000003</v>
      </c>
      <c r="AU3" s="23">
        <v>0</v>
      </c>
      <c r="AV3" s="23">
        <v>8.8999999999999996E-2</v>
      </c>
      <c r="AW3" s="23">
        <v>95.953999999999994</v>
      </c>
      <c r="AX3" s="23">
        <v>95.953999999999994</v>
      </c>
      <c r="AY3" s="23">
        <f>-1*AR3+AS3*0.5+AT3*0.5+AV3+AW3*0.5+AX3*0.5</f>
        <v>188.53100000000001</v>
      </c>
      <c r="AZ3" s="24">
        <f>AY3/192.0565</f>
        <v>0.98164342263865068</v>
      </c>
      <c r="BA3" s="25">
        <v>12.083</v>
      </c>
      <c r="BB3" s="25">
        <f>BA3/17.469*100</f>
        <v>69.168240883851396</v>
      </c>
      <c r="BC3" s="25">
        <v>0.37059913526868438</v>
      </c>
      <c r="BD3" s="25">
        <f>BB3+BC3*0.5</f>
        <v>69.353540451485742</v>
      </c>
      <c r="BE3" s="26">
        <f>BD3/574.6353</f>
        <v>0.12069140279319028</v>
      </c>
      <c r="BF3" s="27">
        <v>0</v>
      </c>
      <c r="BG3" s="27">
        <v>0</v>
      </c>
      <c r="BH3" s="27">
        <v>0</v>
      </c>
      <c r="BI3" s="27">
        <v>0</v>
      </c>
      <c r="BJ3" s="27">
        <v>5</v>
      </c>
      <c r="BK3" s="27">
        <v>0</v>
      </c>
      <c r="BL3" s="27">
        <v>0</v>
      </c>
      <c r="BM3" s="27">
        <v>1</v>
      </c>
      <c r="BN3" s="27">
        <v>14</v>
      </c>
      <c r="BO3" s="27">
        <v>3.5989717223650386</v>
      </c>
      <c r="BP3" s="27">
        <v>0</v>
      </c>
      <c r="BQ3" s="27">
        <f>BF3+BG3+BH3+BI3+BJ3+BK3+BL3+BM3+BP3+(BN3*0.5+BO3)</f>
        <v>16.598971722365039</v>
      </c>
      <c r="BR3" s="28">
        <f>BQ3/267.537496143959</f>
        <v>6.2043533940503479E-2</v>
      </c>
      <c r="BS3" s="12">
        <v>315</v>
      </c>
      <c r="BT3" s="12">
        <v>1599</v>
      </c>
      <c r="BU3" s="29">
        <f>BS3/DA3*100000000000/165.8</f>
        <v>7.52595127823475</v>
      </c>
      <c r="BV3" s="29">
        <f>BT3/DA3*100000000000/386.3</f>
        <v>16.396801173265153</v>
      </c>
      <c r="BW3" s="12">
        <v>1573869.8049999999</v>
      </c>
      <c r="BX3" s="12">
        <v>46.652000000000001</v>
      </c>
      <c r="BY3" s="29">
        <f>BX3/76.76*100</f>
        <v>60.776446065659194</v>
      </c>
      <c r="BZ3" s="12">
        <v>623530.72199999995</v>
      </c>
      <c r="CA3" s="12">
        <v>18.481999999999999</v>
      </c>
      <c r="CB3" s="29">
        <f>BZ3/623531*100</f>
        <v>99.999955415207893</v>
      </c>
      <c r="CC3" s="12">
        <v>839030.36899999995</v>
      </c>
      <c r="CD3" s="12">
        <v>24.87</v>
      </c>
      <c r="CE3" s="29">
        <f>CD3/24.87*100</f>
        <v>100</v>
      </c>
      <c r="CF3" s="12">
        <v>1493713.192</v>
      </c>
      <c r="CG3" s="12">
        <v>44.276000000000003</v>
      </c>
      <c r="CH3" s="29">
        <f>CG3/58.916*100</f>
        <v>75.15106252970331</v>
      </c>
      <c r="CI3" s="12">
        <v>0</v>
      </c>
      <c r="CJ3" s="29">
        <v>0</v>
      </c>
      <c r="CK3" s="12">
        <v>195</v>
      </c>
      <c r="CL3" s="29">
        <v>39.100999999999999</v>
      </c>
      <c r="CM3" s="12">
        <v>89</v>
      </c>
      <c r="CN3" s="12">
        <v>21.145</v>
      </c>
      <c r="CO3" s="29">
        <f>CN3/21.145*100</f>
        <v>100</v>
      </c>
      <c r="CP3" s="12">
        <v>123</v>
      </c>
      <c r="CQ3" s="12">
        <v>11.15</v>
      </c>
      <c r="CR3" s="29">
        <f>CQ3/40.952*100</f>
        <v>27.226997460441492</v>
      </c>
      <c r="CS3" s="12">
        <v>209</v>
      </c>
      <c r="CT3" s="12">
        <v>40.838000000000001</v>
      </c>
      <c r="CU3" s="29">
        <f>CT3/99.677*100</f>
        <v>40.970334179399458</v>
      </c>
      <c r="CV3" s="29">
        <f>CW3/467.6729176</f>
        <v>1.0258364329508058</v>
      </c>
      <c r="CW3" s="12">
        <f>BU3*0.5+BV3*0.5+BY3*0.5+CB3+CE3+CH3*0.5+CJ3*0.5+CL3*0.5+CO3+CR3+CU3*0.5+CU3*0.5+BA3</f>
        <v>479.75591757848014</v>
      </c>
      <c r="CX3" s="12">
        <f>AK3+AQ3+AZ3+BR3+CV3</f>
        <v>3.875392409504169</v>
      </c>
      <c r="CY3" s="29">
        <f>CX3/3.9123</f>
        <v>0.99056626779750245</v>
      </c>
      <c r="CZ3" s="12">
        <v>1349262.044006136</v>
      </c>
      <c r="DA3" s="12">
        <v>25244375129.463566</v>
      </c>
    </row>
    <row r="4" spans="1:105" s="4" customFormat="1" x14ac:dyDescent="0.25">
      <c r="A4" s="2">
        <v>28000</v>
      </c>
      <c r="B4" s="3" t="s">
        <v>128</v>
      </c>
      <c r="E4" s="3" t="s">
        <v>129</v>
      </c>
      <c r="F4" s="2">
        <v>26763.941999999999</v>
      </c>
      <c r="G4" s="3">
        <v>54</v>
      </c>
      <c r="H4" s="5">
        <v>40</v>
      </c>
      <c r="I4" s="5">
        <v>24.4</v>
      </c>
      <c r="J4" s="5">
        <v>467</v>
      </c>
      <c r="K4" s="5">
        <v>113.94799999999999</v>
      </c>
      <c r="L4" s="5">
        <v>1743240</v>
      </c>
      <c r="M4" s="5">
        <v>7780470</v>
      </c>
      <c r="N4" s="6" t="s">
        <v>116</v>
      </c>
      <c r="O4" s="5">
        <v>0.27553221329154937</v>
      </c>
      <c r="P4" s="5">
        <v>0.41156860893379921</v>
      </c>
      <c r="Q4" s="5">
        <v>0.55240305663493261</v>
      </c>
      <c r="R4" s="39">
        <v>1.5009526473817172</v>
      </c>
      <c r="S4" s="11">
        <f>R4/3.69679559721054</f>
        <v>0.40601450848791271</v>
      </c>
      <c r="T4" s="18">
        <v>66</v>
      </c>
      <c r="U4" s="18">
        <v>60.56</v>
      </c>
      <c r="V4" s="18">
        <v>56.143999999999998</v>
      </c>
      <c r="W4" s="18">
        <v>80.153000000000006</v>
      </c>
      <c r="X4" s="18">
        <v>53.387999999999998</v>
      </c>
      <c r="Y4" s="19">
        <v>32.56</v>
      </c>
      <c r="Z4" s="19">
        <v>19.704999999999998</v>
      </c>
      <c r="AA4" s="19">
        <v>89.712000000000003</v>
      </c>
      <c r="AB4" s="20">
        <v>60.55992956880192</v>
      </c>
      <c r="AC4" s="19">
        <v>80.153000000000006</v>
      </c>
      <c r="AD4" s="19">
        <v>53.387999999999998</v>
      </c>
      <c r="AE4" s="19">
        <v>4.1520000000000001</v>
      </c>
      <c r="AF4" s="19">
        <v>3.831</v>
      </c>
      <c r="AG4" s="21">
        <v>6.5990000000000002</v>
      </c>
      <c r="AH4" s="21">
        <v>39.545999999999999</v>
      </c>
      <c r="AI4" s="14">
        <f>T4-Y4-Z4-AA4*0.5+AB4*0.5+AC4*0.5+AD4*0.5-(AE4+AF4)*0.5-(AG4+AH4)*0.5</f>
        <v>38.865464784400963</v>
      </c>
      <c r="AJ4" s="14">
        <f>(AI4+225.2635)</f>
        <v>264.12896478440098</v>
      </c>
      <c r="AK4" s="21">
        <f>AJ4/344.519957</f>
        <v>0.76665795237052403</v>
      </c>
      <c r="AL4" s="22">
        <v>44.811</v>
      </c>
      <c r="AM4" s="22">
        <v>4.3630000000000004</v>
      </c>
      <c r="AN4" s="22">
        <v>4.6272493573264777</v>
      </c>
      <c r="AO4" s="22">
        <v>5.5780000000000003</v>
      </c>
      <c r="AP4" s="22">
        <f>AL4+(0.25*AM4)+(AN4*0.5)+(AO4*0.5)</f>
        <v>51.00437467866324</v>
      </c>
      <c r="AQ4" s="22">
        <f>AP4/65.2067358611825</f>
        <v>0.78219487611288474</v>
      </c>
      <c r="AR4" s="23">
        <v>0.23</v>
      </c>
      <c r="AS4" s="23">
        <v>93.948999999999998</v>
      </c>
      <c r="AT4" s="23">
        <v>86.554000000000002</v>
      </c>
      <c r="AU4" s="23">
        <v>5.5640000000000001</v>
      </c>
      <c r="AV4" s="23">
        <v>0.17</v>
      </c>
      <c r="AW4" s="23">
        <v>93.13</v>
      </c>
      <c r="AX4" s="23">
        <v>87.786000000000001</v>
      </c>
      <c r="AY4" s="23">
        <f>-1*AR4+AS4*0.5+AT4*0.5+AV4+AW4*0.5+AX4*0.5</f>
        <v>180.64950000000002</v>
      </c>
      <c r="AZ4" s="24">
        <f>AY4/192.0565</f>
        <v>0.94060601958277912</v>
      </c>
      <c r="BA4" s="25">
        <v>17.469000000000001</v>
      </c>
      <c r="BB4" s="25">
        <f>BA4/17.469*100</f>
        <v>100</v>
      </c>
      <c r="BC4" s="25">
        <v>5.250154416306362</v>
      </c>
      <c r="BD4" s="25">
        <f>BB4+BC4*0.5</f>
        <v>102.62507720815319</v>
      </c>
      <c r="BE4" s="26">
        <f>BD4/574.6353</f>
        <v>0.17859166885179728</v>
      </c>
      <c r="BF4" s="27">
        <v>15</v>
      </c>
      <c r="BG4" s="27">
        <v>0</v>
      </c>
      <c r="BH4" s="27">
        <v>2</v>
      </c>
      <c r="BI4" s="27">
        <v>0</v>
      </c>
      <c r="BJ4" s="27">
        <v>57</v>
      </c>
      <c r="BK4" s="27">
        <v>0</v>
      </c>
      <c r="BL4" s="27">
        <v>0</v>
      </c>
      <c r="BM4" s="27">
        <v>11</v>
      </c>
      <c r="BN4" s="27">
        <v>18</v>
      </c>
      <c r="BO4" s="27">
        <v>4.6272493573264777</v>
      </c>
      <c r="BP4" s="27">
        <v>1.5940000000000001</v>
      </c>
      <c r="BQ4" s="27">
        <f>BF4+BG4+BH4+BI4+BJ4+BK4+BL4+BM4+BP4+(BN4*0.5+BO4)</f>
        <v>100.22124935732647</v>
      </c>
      <c r="BR4" s="28">
        <f>BQ4/267.537496143959</f>
        <v>0.37460636659094138</v>
      </c>
      <c r="BS4" s="12">
        <v>932</v>
      </c>
      <c r="BT4" s="12">
        <v>2537</v>
      </c>
      <c r="BU4" s="29">
        <f>BS4/DA4*100000000000/165.8</f>
        <v>21.002998243222901</v>
      </c>
      <c r="BV4" s="29">
        <f>BT4/DA4*100000000000/386.3</f>
        <v>24.53836764561435</v>
      </c>
      <c r="BW4" s="12">
        <v>401012.49099999998</v>
      </c>
      <c r="BX4" s="12">
        <v>8.4179999999999993</v>
      </c>
      <c r="BY4" s="29">
        <f>BX4/76.76*100</f>
        <v>10.966649296508596</v>
      </c>
      <c r="BZ4" s="12">
        <v>2534.5549999999998</v>
      </c>
      <c r="CA4" s="12">
        <v>5.2999999999999999E-2</v>
      </c>
      <c r="CB4" s="29">
        <f>BZ4/623531*100</f>
        <v>0.4064842004647724</v>
      </c>
      <c r="CC4" s="12">
        <v>1148395.727</v>
      </c>
      <c r="CD4" s="12">
        <v>24.106999999999999</v>
      </c>
      <c r="CE4" s="29">
        <f>CD4/24.87*100</f>
        <v>96.932046642541209</v>
      </c>
      <c r="CF4" s="12">
        <v>2209674.9470000002</v>
      </c>
      <c r="CG4" s="12">
        <v>46.384999999999998</v>
      </c>
      <c r="CH4" s="29">
        <f>CG4/58.916*100</f>
        <v>78.730735284133345</v>
      </c>
      <c r="CI4" s="12">
        <v>2428674.0669999998</v>
      </c>
      <c r="CJ4" s="29">
        <v>50.981999999999999</v>
      </c>
      <c r="CK4" s="12">
        <v>55</v>
      </c>
      <c r="CL4" s="29">
        <v>6.3239999999999998</v>
      </c>
      <c r="CM4" s="12">
        <v>3</v>
      </c>
      <c r="CN4" s="12">
        <v>0.317</v>
      </c>
      <c r="CO4" s="29">
        <f>CN4/21.145*100</f>
        <v>1.4991723811775834</v>
      </c>
      <c r="CP4" s="12">
        <v>109</v>
      </c>
      <c r="CQ4" s="12">
        <v>9.2270000000000003</v>
      </c>
      <c r="CR4" s="29">
        <f>CQ4/40.952*100</f>
        <v>22.531256104707953</v>
      </c>
      <c r="CS4" s="12">
        <v>182</v>
      </c>
      <c r="CT4" s="12">
        <v>22.939</v>
      </c>
      <c r="CU4" s="29">
        <f>CT4/99.677*100</f>
        <v>23.013333065802541</v>
      </c>
      <c r="CV4" s="29">
        <f>CW4/467.6729176</f>
        <v>0.55193204035433685</v>
      </c>
      <c r="CW4" s="12">
        <f>BU4*0.5+BV4*0.5+BY4*0.5+CB4+CE4+CH4*0.5+CJ4*0.5+CL4*0.5+CO4+CR4+CU4*0.5+CU4*0.5+BA4</f>
        <v>258.12366762943367</v>
      </c>
      <c r="CX4" s="12">
        <f>AK4+AQ4+AZ4+BR4+CV4</f>
        <v>3.4159972550114661</v>
      </c>
      <c r="CY4" s="29">
        <f>CX4/3.9123</f>
        <v>0.87314297344566261</v>
      </c>
      <c r="CZ4" s="12">
        <v>1485464.5637279623</v>
      </c>
      <c r="DA4" s="12">
        <v>26763942618.924812</v>
      </c>
    </row>
    <row r="5" spans="1:105" s="4" customFormat="1" x14ac:dyDescent="0.25">
      <c r="A5" s="2">
        <v>13000</v>
      </c>
      <c r="B5" s="3" t="s">
        <v>208</v>
      </c>
      <c r="E5" s="3" t="s">
        <v>209</v>
      </c>
      <c r="F5" s="2">
        <v>11255.608</v>
      </c>
      <c r="G5" s="3">
        <v>240</v>
      </c>
      <c r="H5" s="5">
        <v>2</v>
      </c>
      <c r="I5" s="5">
        <v>3.94</v>
      </c>
      <c r="J5" s="5">
        <v>178</v>
      </c>
      <c r="K5" s="5">
        <v>7.0131999999999994</v>
      </c>
      <c r="L5" s="5">
        <v>40000</v>
      </c>
      <c r="M5" s="5">
        <v>185000</v>
      </c>
      <c r="N5" s="6" t="s">
        <v>138</v>
      </c>
      <c r="O5" s="5">
        <v>1.6958283763263016E-2</v>
      </c>
      <c r="P5" s="5">
        <v>9.4437623949381426E-3</v>
      </c>
      <c r="Q5" s="5">
        <v>1.3134754774128368E-2</v>
      </c>
      <c r="R5" s="39">
        <v>5.612598545767352E-2</v>
      </c>
      <c r="S5" s="11">
        <f>R5/3.69679559721054</f>
        <v>1.5182333992180696E-2</v>
      </c>
      <c r="T5" s="18">
        <v>64.27</v>
      </c>
      <c r="U5" s="18">
        <v>53.53</v>
      </c>
      <c r="V5" s="18">
        <v>20.646000000000001</v>
      </c>
      <c r="W5" s="18">
        <v>66.667000000000002</v>
      </c>
      <c r="X5" s="18">
        <v>82.983999999999995</v>
      </c>
      <c r="Y5" s="19">
        <v>44.753</v>
      </c>
      <c r="Z5" s="19">
        <v>17.824000000000002</v>
      </c>
      <c r="AA5" s="19">
        <v>91.528999999999996</v>
      </c>
      <c r="AB5" s="20">
        <v>53.529937744682407</v>
      </c>
      <c r="AC5" s="19">
        <v>82.587000000000003</v>
      </c>
      <c r="AD5" s="19">
        <v>69.105999999999995</v>
      </c>
      <c r="AE5" s="19">
        <v>0</v>
      </c>
      <c r="AF5" s="19">
        <v>0.72099999999999997</v>
      </c>
      <c r="AG5" s="21">
        <v>0</v>
      </c>
      <c r="AH5" s="21">
        <v>0</v>
      </c>
      <c r="AI5" s="14">
        <f>T5-Y5-Z5-AA5*0.5+AB5*0.5+AC5*0.5+AD5*0.5-(AE5+AF5)*0.5-(AG5+AH5)*0.5</f>
        <v>58.179468872341204</v>
      </c>
      <c r="AJ5" s="14">
        <f>(AI5+225.2635)</f>
        <v>283.44296887234123</v>
      </c>
      <c r="AK5" s="21">
        <f>AJ5/344.519957</f>
        <v>0.8227185772937422</v>
      </c>
      <c r="AL5" s="22">
        <v>33.820999999999998</v>
      </c>
      <c r="AM5" s="22">
        <v>3.665</v>
      </c>
      <c r="AN5" s="22">
        <v>4.1131105398457581</v>
      </c>
      <c r="AO5" s="22">
        <v>3.62</v>
      </c>
      <c r="AP5" s="22">
        <f>AL5+(0.25*AM5)+(AN5*0.5)+(AO5*0.5)</f>
        <v>38.60380526992288</v>
      </c>
      <c r="AQ5" s="22">
        <f>AP5/65.2067358611825</f>
        <v>0.59202174070031444</v>
      </c>
      <c r="AR5" s="23">
        <v>0.21299999999999999</v>
      </c>
      <c r="AS5" s="23">
        <v>97.108000000000004</v>
      </c>
      <c r="AT5" s="23">
        <v>90.95</v>
      </c>
      <c r="AU5" s="23">
        <v>5.4829999999999997</v>
      </c>
      <c r="AV5" s="23">
        <v>3.9E-2</v>
      </c>
      <c r="AW5" s="23">
        <v>96.516999999999996</v>
      </c>
      <c r="AX5" s="23">
        <v>94.527000000000001</v>
      </c>
      <c r="AY5" s="23">
        <f>-1*AR5+AS5*0.5+AT5*0.5+AV5+AW5*0.5+AX5*0.5</f>
        <v>189.37699999999998</v>
      </c>
      <c r="AZ5" s="24">
        <f>AY5/192.0565</f>
        <v>0.98604837638923948</v>
      </c>
      <c r="BA5" s="25">
        <v>0.42799999999999999</v>
      </c>
      <c r="BB5" s="25">
        <f>BA5/17.469*100</f>
        <v>2.4500543820481995</v>
      </c>
      <c r="BC5" s="25">
        <v>2.4706609017912289</v>
      </c>
      <c r="BD5" s="25">
        <f>BB5+BC5*0.5</f>
        <v>3.6853848329438139</v>
      </c>
      <c r="BE5" s="26">
        <f>BD5/574.6353</f>
        <v>6.4134327162703262E-3</v>
      </c>
      <c r="BF5" s="27">
        <v>8</v>
      </c>
      <c r="BG5" s="27">
        <v>0</v>
      </c>
      <c r="BH5" s="27">
        <v>1</v>
      </c>
      <c r="BI5" s="27">
        <v>0</v>
      </c>
      <c r="BJ5" s="27">
        <v>31</v>
      </c>
      <c r="BK5" s="27">
        <v>0</v>
      </c>
      <c r="BL5" s="27">
        <v>0</v>
      </c>
      <c r="BM5" s="27">
        <v>0</v>
      </c>
      <c r="BN5" s="27">
        <v>16</v>
      </c>
      <c r="BO5" s="27">
        <v>4.1131105398457581</v>
      </c>
      <c r="BP5" s="27">
        <v>0.45200000000000001</v>
      </c>
      <c r="BQ5" s="27">
        <f>BF5+BG5+BH5+BI5+BJ5+BK5+BL5+BM5+BP5+(BN5*0.5+BO5)</f>
        <v>52.565110539845755</v>
      </c>
      <c r="BR5" s="28">
        <f>BQ5/267.537496143959</f>
        <v>0.19647754538138101</v>
      </c>
      <c r="BS5" s="12">
        <v>396</v>
      </c>
      <c r="BT5" s="12">
        <v>1819</v>
      </c>
      <c r="BU5" s="29">
        <f>BS5/DA5*100000000000/165.8</f>
        <v>21.219819283643467</v>
      </c>
      <c r="BV5" s="29">
        <f>BT5/DA5*100000000000/386.3</f>
        <v>41.834926678890184</v>
      </c>
      <c r="BW5" s="12">
        <v>17343.623</v>
      </c>
      <c r="BX5" s="12">
        <v>0.94599999999999995</v>
      </c>
      <c r="BY5" s="29">
        <f>BX5/76.76*100</f>
        <v>1.232412714955706</v>
      </c>
      <c r="BZ5" s="12">
        <v>0</v>
      </c>
      <c r="CA5" s="12">
        <v>0</v>
      </c>
      <c r="CB5" s="29">
        <f>BZ5/623531*100</f>
        <v>0</v>
      </c>
      <c r="CC5" s="12">
        <v>269329.81699999998</v>
      </c>
      <c r="CD5" s="12">
        <v>14.683999999999999</v>
      </c>
      <c r="CE5" s="29">
        <f>CD5/24.87*100</f>
        <v>59.043023723361479</v>
      </c>
      <c r="CF5" s="12">
        <v>556238.28799999994</v>
      </c>
      <c r="CG5" s="12">
        <v>30.324999999999999</v>
      </c>
      <c r="CH5" s="29">
        <f>CG5/58.916*100</f>
        <v>51.471586665761428</v>
      </c>
      <c r="CI5" s="12">
        <v>0</v>
      </c>
      <c r="CJ5" s="29">
        <v>100</v>
      </c>
      <c r="CK5" s="12">
        <v>6</v>
      </c>
      <c r="CL5" s="29">
        <v>0.20300000000000001</v>
      </c>
      <c r="CM5" s="12">
        <v>0</v>
      </c>
      <c r="CN5" s="12">
        <v>0</v>
      </c>
      <c r="CO5" s="29">
        <f>CN5/21.145*100</f>
        <v>0</v>
      </c>
      <c r="CP5" s="12">
        <v>40</v>
      </c>
      <c r="CQ5" s="12">
        <v>15.756</v>
      </c>
      <c r="CR5" s="29">
        <f>CQ5/40.952*100</f>
        <v>38.474311388943157</v>
      </c>
      <c r="CS5" s="12">
        <v>69</v>
      </c>
      <c r="CT5" s="12">
        <v>52.204999999999998</v>
      </c>
      <c r="CU5" s="29">
        <f>CT5/99.677*100</f>
        <v>52.374168564463211</v>
      </c>
      <c r="CV5" s="29">
        <f>CW5/467.6729176</f>
        <v>0.55230988716202978</v>
      </c>
      <c r="CW5" s="12">
        <f>BU5*0.5+BV5*0.5+BY5*0.5+CB5+CE5+CH5*0.5+CJ5*0.5+CL5*0.5+CO5+CR5+CU5*0.5+CU5*0.5+BA5</f>
        <v>258.30037634839323</v>
      </c>
      <c r="CX5" s="12">
        <f>AK5+AQ5+AZ5+BR5+CV5</f>
        <v>3.1495761269267071</v>
      </c>
      <c r="CY5" s="29">
        <f>CX5/3.9123</f>
        <v>0.80504463536198834</v>
      </c>
      <c r="CZ5" s="12">
        <v>982900.82968013221</v>
      </c>
      <c r="DA5" s="12">
        <v>11255608499.512321</v>
      </c>
    </row>
    <row r="6" spans="1:105" s="4" customFormat="1" x14ac:dyDescent="0.25">
      <c r="A6" s="2">
        <v>55000</v>
      </c>
      <c r="B6" s="3" t="s">
        <v>256</v>
      </c>
      <c r="E6" s="3" t="s">
        <v>257</v>
      </c>
      <c r="F6" s="2">
        <v>375.35300000000001</v>
      </c>
      <c r="G6" s="3">
        <v>108</v>
      </c>
      <c r="H6" s="5">
        <v>1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/>
      <c r="O6" s="5">
        <v>0</v>
      </c>
      <c r="P6" s="5">
        <v>0</v>
      </c>
      <c r="Q6" s="5">
        <v>0</v>
      </c>
      <c r="R6" s="39">
        <v>0</v>
      </c>
      <c r="S6" s="11">
        <f>R6/3.69679559721054</f>
        <v>0</v>
      </c>
      <c r="T6" s="18">
        <v>55</v>
      </c>
      <c r="U6" s="18">
        <v>33.33</v>
      </c>
      <c r="V6" s="18">
        <v>1.65</v>
      </c>
      <c r="W6" s="18">
        <v>37.5</v>
      </c>
      <c r="X6" s="18">
        <v>54.389000000000003</v>
      </c>
      <c r="Y6" s="19">
        <v>100</v>
      </c>
      <c r="Z6" s="19">
        <v>100</v>
      </c>
      <c r="AA6" s="19">
        <v>100</v>
      </c>
      <c r="AB6" s="20">
        <v>33.329961237255084</v>
      </c>
      <c r="AC6" s="19">
        <v>87.5</v>
      </c>
      <c r="AD6" s="19">
        <v>72.888999999999996</v>
      </c>
      <c r="AE6" s="19">
        <v>0</v>
      </c>
      <c r="AF6" s="19">
        <v>100</v>
      </c>
      <c r="AG6" s="21">
        <v>0</v>
      </c>
      <c r="AH6" s="21">
        <v>0</v>
      </c>
      <c r="AI6" s="14">
        <f>T6-Y6-Z6-AA6*0.5+AB6*0.5+AC6*0.5+AD6*0.5-(AE6+AF6)*0.5-(AG6+AH6)*0.5</f>
        <v>-148.14051938137246</v>
      </c>
      <c r="AJ6" s="14">
        <f>(AI6+225.2635)</f>
        <v>77.122980618627537</v>
      </c>
      <c r="AK6" s="21">
        <f>AJ6/344.519957</f>
        <v>0.22385635157451136</v>
      </c>
      <c r="AL6" s="22">
        <v>0</v>
      </c>
      <c r="AM6" s="22">
        <v>0</v>
      </c>
      <c r="AN6" s="22">
        <v>0</v>
      </c>
      <c r="AO6" s="22">
        <v>100</v>
      </c>
      <c r="AP6" s="22">
        <f>AL6+(0.25*AM6)+(AN6*0.5)+(AO6*0.5)</f>
        <v>50</v>
      </c>
      <c r="AQ6" s="22">
        <f>AP6/65.2067358611825</f>
        <v>0.76679194778962934</v>
      </c>
      <c r="AR6" s="23">
        <v>0.58899999999999997</v>
      </c>
      <c r="AS6" s="23">
        <v>59.7</v>
      </c>
      <c r="AT6" s="23">
        <v>75</v>
      </c>
      <c r="AU6" s="23"/>
      <c r="AV6" s="23">
        <v>0</v>
      </c>
      <c r="AW6" s="23">
        <v>100</v>
      </c>
      <c r="AX6" s="23">
        <v>87.5</v>
      </c>
      <c r="AY6" s="23">
        <f>-1*AR6+AS6*0.5+AT6*0.5+AV6+AW6*0.5+AX6*0.5</f>
        <v>160.511</v>
      </c>
      <c r="AZ6" s="24">
        <f>AY6/192.0565</f>
        <v>0.83574885515460295</v>
      </c>
      <c r="BA6" s="25">
        <v>1.4E-2</v>
      </c>
      <c r="BB6" s="25">
        <f>BA6/17.469*100</f>
        <v>8.0141965767931769E-2</v>
      </c>
      <c r="BC6" s="25">
        <v>0</v>
      </c>
      <c r="BD6" s="25">
        <f>BB6+BC6*0.5</f>
        <v>8.0141965767931769E-2</v>
      </c>
      <c r="BE6" s="26">
        <f>BD6/574.6353</f>
        <v>1.3946578946321566E-4</v>
      </c>
      <c r="BF6" s="27">
        <v>0</v>
      </c>
      <c r="BG6" s="27">
        <v>0</v>
      </c>
      <c r="BH6" s="27">
        <v>0</v>
      </c>
      <c r="BI6" s="27">
        <v>0</v>
      </c>
      <c r="BJ6" s="27">
        <v>0</v>
      </c>
      <c r="BK6" s="27">
        <v>0</v>
      </c>
      <c r="BL6" s="27">
        <v>0</v>
      </c>
      <c r="BM6" s="27">
        <v>0</v>
      </c>
      <c r="BN6" s="27">
        <v>0</v>
      </c>
      <c r="BO6" s="27">
        <v>0</v>
      </c>
      <c r="BP6" s="27">
        <v>8.3330000000000002</v>
      </c>
      <c r="BQ6" s="27">
        <f>BF6+BG6+BH6+BI6+BJ6+BK6+BL6+BM6+BP6+(BN6*0.5+BO6)</f>
        <v>8.3330000000000002</v>
      </c>
      <c r="BR6" s="28">
        <f>BQ6/267.537496143959</f>
        <v>3.1147035911243275E-2</v>
      </c>
      <c r="BS6" s="12">
        <v>53</v>
      </c>
      <c r="BT6" s="12">
        <v>145</v>
      </c>
      <c r="BU6" s="29">
        <f>BS6/DA6*100000000000/165.8</f>
        <v>85.163026385818654</v>
      </c>
      <c r="BV6" s="29">
        <f>BT6/DA6*100000000000/386.3</f>
        <v>100.00069929722555</v>
      </c>
      <c r="BW6" s="12">
        <v>23494.312999999998</v>
      </c>
      <c r="BX6" s="12">
        <v>37.427</v>
      </c>
      <c r="BY6" s="29">
        <f>BX6/76.76*100</f>
        <v>48.758467952058361</v>
      </c>
      <c r="BZ6" s="12">
        <v>0</v>
      </c>
      <c r="CA6" s="12">
        <v>0</v>
      </c>
      <c r="CB6" s="29">
        <f>BZ6/623531*100</f>
        <v>0</v>
      </c>
      <c r="CC6" s="12">
        <v>13794.947</v>
      </c>
      <c r="CD6" s="12">
        <v>21.975999999999999</v>
      </c>
      <c r="CE6" s="29">
        <f>CD6/24.87*100</f>
        <v>88.363490148773622</v>
      </c>
      <c r="CF6" s="12">
        <v>36983.205999999998</v>
      </c>
      <c r="CG6" s="12">
        <v>58.915999999999997</v>
      </c>
      <c r="CH6" s="29">
        <f>CG6/58.916*100</f>
        <v>100</v>
      </c>
      <c r="CI6" s="12">
        <v>0</v>
      </c>
      <c r="CJ6" s="29">
        <v>0</v>
      </c>
      <c r="CK6" s="12">
        <v>6</v>
      </c>
      <c r="CL6" s="29">
        <v>70.581000000000003</v>
      </c>
      <c r="CM6" s="12">
        <v>0</v>
      </c>
      <c r="CN6" s="12">
        <v>0</v>
      </c>
      <c r="CO6" s="29">
        <f>CN6/21.145*100</f>
        <v>0</v>
      </c>
      <c r="CP6" s="12">
        <v>3</v>
      </c>
      <c r="CQ6" s="12">
        <v>15.223000000000001</v>
      </c>
      <c r="CR6" s="29">
        <f>CQ6/40.952*100</f>
        <v>37.172787653838647</v>
      </c>
      <c r="CS6" s="12">
        <v>8</v>
      </c>
      <c r="CT6" s="12">
        <v>93.564999999999998</v>
      </c>
      <c r="CU6" s="29">
        <f>CT6/99.677*100</f>
        <v>93.868194267483958</v>
      </c>
      <c r="CV6" s="29">
        <f>CW6/467.6729176</f>
        <v>0.90163456770507588</v>
      </c>
      <c r="CW6" s="12">
        <f>BU6*0.5+BV6*0.5+BY6*0.5+CB6+CE6+CH6*0.5+CJ6*0.5+CL6*0.5+CO6+CR6+CU6*0.5+CU6*0.5+BA6</f>
        <v>421.67006888764757</v>
      </c>
      <c r="CX6" s="12">
        <f>AK6+AQ6+AZ6+BR6+CV6</f>
        <v>2.7591787581350626</v>
      </c>
      <c r="CY6" s="29">
        <f>CX6/3.9123</f>
        <v>0.70525745932956641</v>
      </c>
      <c r="CZ6" s="12">
        <v>132537.81855314126</v>
      </c>
      <c r="DA6" s="12">
        <v>375353316.1431883</v>
      </c>
    </row>
    <row r="7" spans="1:105" s="4" customFormat="1" x14ac:dyDescent="0.25">
      <c r="A7" s="2">
        <v>38000</v>
      </c>
      <c r="B7" s="3" t="s">
        <v>114</v>
      </c>
      <c r="E7" s="3" t="s">
        <v>115</v>
      </c>
      <c r="F7" s="2">
        <v>31837.260999999999</v>
      </c>
      <c r="G7" s="3">
        <v>74</v>
      </c>
      <c r="H7" s="5">
        <v>52</v>
      </c>
      <c r="I7" s="5">
        <v>36.200000000000003</v>
      </c>
      <c r="J7" s="5">
        <v>537</v>
      </c>
      <c r="K7" s="5">
        <v>194.39400000000001</v>
      </c>
      <c r="L7" s="5">
        <v>2539360</v>
      </c>
      <c r="M7" s="5">
        <v>11152180</v>
      </c>
      <c r="N7" s="6" t="s">
        <v>116</v>
      </c>
      <c r="O7" s="5">
        <v>0.47005484142413606</v>
      </c>
      <c r="P7" s="5">
        <v>0.59952781188025306</v>
      </c>
      <c r="Q7" s="5">
        <v>0.79178999728075072</v>
      </c>
      <c r="R7" s="39">
        <v>2.3122012734692263</v>
      </c>
      <c r="S7" s="11">
        <f>R7/3.69679559721054</f>
        <v>0.6254609465597516</v>
      </c>
      <c r="T7" s="18">
        <v>65</v>
      </c>
      <c r="U7" s="18">
        <v>55.72</v>
      </c>
      <c r="V7" s="18">
        <v>51.104999999999997</v>
      </c>
      <c r="W7" s="18">
        <v>69.087000000000003</v>
      </c>
      <c r="X7" s="18">
        <v>32.890999999999998</v>
      </c>
      <c r="Y7" s="19">
        <v>20.062999999999999</v>
      </c>
      <c r="Z7" s="19">
        <v>21.478999999999999</v>
      </c>
      <c r="AA7" s="19">
        <v>96.201999999999998</v>
      </c>
      <c r="AB7" s="20">
        <v>55.719935197715365</v>
      </c>
      <c r="AC7" s="19">
        <v>69.087000000000003</v>
      </c>
      <c r="AD7" s="19">
        <v>32.890999999999998</v>
      </c>
      <c r="AE7" s="19">
        <v>5.3769999999999998</v>
      </c>
      <c r="AF7" s="19">
        <v>3.1549999999999998</v>
      </c>
      <c r="AG7" s="21">
        <v>5.9240000000000004</v>
      </c>
      <c r="AH7" s="21">
        <v>49.923999999999999</v>
      </c>
      <c r="AI7" s="14">
        <f>T7-Y7-Z7-AA7*0.5+AB7*0.5+AC7*0.5+AD7*0.5-(AE7+AF7)*0.5-(AG7+AH7)*0.5</f>
        <v>22.015967598857685</v>
      </c>
      <c r="AJ7" s="14">
        <f>(AI7+225.2635)</f>
        <v>247.27946759885768</v>
      </c>
      <c r="AK7" s="21">
        <f>AJ7/344.519957</f>
        <v>0.71775077923528741</v>
      </c>
      <c r="AL7" s="22">
        <v>24.326000000000001</v>
      </c>
      <c r="AM7" s="22">
        <v>8.0280000000000005</v>
      </c>
      <c r="AN7" s="22">
        <v>7.9691516709511561</v>
      </c>
      <c r="AO7" s="22">
        <v>1.5329999999999999</v>
      </c>
      <c r="AP7" s="22">
        <f>AL7+(0.25*AM7)+(AN7*0.5)+(AO7*0.5)</f>
        <v>31.084075835475581</v>
      </c>
      <c r="AQ7" s="22">
        <f>AP7/65.2067358611825</f>
        <v>0.47670038110249741</v>
      </c>
      <c r="AR7" s="23">
        <v>0.185</v>
      </c>
      <c r="AS7" s="23">
        <v>95.313999999999993</v>
      </c>
      <c r="AT7" s="23">
        <v>85.441000000000003</v>
      </c>
      <c r="AU7" s="23">
        <v>2.3439999999999999</v>
      </c>
      <c r="AV7" s="23">
        <v>2E-3</v>
      </c>
      <c r="AW7" s="23">
        <v>93.677000000000007</v>
      </c>
      <c r="AX7" s="23">
        <v>91.686000000000007</v>
      </c>
      <c r="AY7" s="23">
        <f>-1*AR7+AS7*0.5+AT7*0.5+AV7+AW7*0.5+AX7*0.5</f>
        <v>182.87599999999998</v>
      </c>
      <c r="AZ7" s="24">
        <f>AY7/192.0565</f>
        <v>0.95219896228453593</v>
      </c>
      <c r="BA7" s="25">
        <v>6.9189999999999996</v>
      </c>
      <c r="BB7" s="25">
        <f>BA7/17.469*100</f>
        <v>39.607304367737129</v>
      </c>
      <c r="BC7" s="25">
        <v>4.0148239654107476</v>
      </c>
      <c r="BD7" s="25">
        <f>BB7+BC7*0.5</f>
        <v>41.6147163504425</v>
      </c>
      <c r="BE7" s="26">
        <f>BD7/574.6353</f>
        <v>7.241935250139088E-2</v>
      </c>
      <c r="BF7" s="27">
        <v>4</v>
      </c>
      <c r="BG7" s="27">
        <v>0</v>
      </c>
      <c r="BH7" s="27">
        <v>1</v>
      </c>
      <c r="BI7" s="27">
        <v>0</v>
      </c>
      <c r="BJ7" s="27">
        <v>44</v>
      </c>
      <c r="BK7" s="27">
        <v>3</v>
      </c>
      <c r="BL7" s="27">
        <v>0</v>
      </c>
      <c r="BM7" s="27">
        <v>13</v>
      </c>
      <c r="BN7" s="27">
        <v>31</v>
      </c>
      <c r="BO7" s="27">
        <v>7.9691516709511561</v>
      </c>
      <c r="BP7" s="27">
        <v>1.5329999999999999</v>
      </c>
      <c r="BQ7" s="27">
        <f>BF7+BG7+BH7+BI7+BJ7+BK7+BL7+BM7+BP7+(BN7*0.5+BO7)</f>
        <v>90.00215167095115</v>
      </c>
      <c r="BR7" s="28">
        <f>BQ7/267.537496143959</f>
        <v>0.33640948640156959</v>
      </c>
      <c r="BS7" s="12">
        <v>685</v>
      </c>
      <c r="BT7" s="12">
        <v>3122</v>
      </c>
      <c r="BU7" s="29">
        <f>BS7/DA7*100000000000/165.8</f>
        <v>12.976881746468713</v>
      </c>
      <c r="BV7" s="29">
        <f>BT7/DA7*100000000000/386.3</f>
        <v>25.384726722011404</v>
      </c>
      <c r="BW7" s="12">
        <v>465748.21799999999</v>
      </c>
      <c r="BX7" s="12">
        <v>9.6300000000000008</v>
      </c>
      <c r="BY7" s="29">
        <f>BX7/76.76*100</f>
        <v>12.545596664929651</v>
      </c>
      <c r="BZ7" s="12">
        <v>0</v>
      </c>
      <c r="CA7" s="12">
        <v>0</v>
      </c>
      <c r="CB7" s="29">
        <f>BZ7/623531*100</f>
        <v>0</v>
      </c>
      <c r="CC7" s="12">
        <v>469124.902</v>
      </c>
      <c r="CD7" s="12">
        <v>9.6999999999999993</v>
      </c>
      <c r="CE7" s="29">
        <f>CD7/24.87*100</f>
        <v>39.002814636107757</v>
      </c>
      <c r="CF7" s="12">
        <v>861641.96400000004</v>
      </c>
      <c r="CG7" s="12">
        <v>17.815999999999999</v>
      </c>
      <c r="CH7" s="29">
        <f>CG7/58.916*100</f>
        <v>30.23966324937199</v>
      </c>
      <c r="CI7" s="12">
        <v>849818.09600000002</v>
      </c>
      <c r="CJ7" s="29">
        <v>17.571999999999999</v>
      </c>
      <c r="CK7" s="12">
        <v>103</v>
      </c>
      <c r="CL7" s="29">
        <v>4.4640000000000004</v>
      </c>
      <c r="CM7" s="12">
        <v>0</v>
      </c>
      <c r="CN7" s="12">
        <v>0</v>
      </c>
      <c r="CO7" s="29">
        <f>CN7/21.145*100</f>
        <v>0</v>
      </c>
      <c r="CP7" s="12">
        <v>203</v>
      </c>
      <c r="CQ7" s="12">
        <v>4.9370000000000003</v>
      </c>
      <c r="CR7" s="29">
        <f>CQ7/40.952*100</f>
        <v>12.055577261183826</v>
      </c>
      <c r="CS7" s="12">
        <v>173</v>
      </c>
      <c r="CT7" s="12">
        <v>6.5810000000000004</v>
      </c>
      <c r="CU7" s="29">
        <f>CT7/99.677*100</f>
        <v>6.602325511401828</v>
      </c>
      <c r="CV7" s="29">
        <f>CW7/467.6729176</f>
        <v>0.24840256347588063</v>
      </c>
      <c r="CW7" s="12">
        <f>BU7*0.5+BV7*0.5+BY7*0.5+CB7+CE7+CH7*0.5+CJ7*0.5+CL7*0.5+CO7+CR7+CU7*0.5+CU7*0.5+BA7</f>
        <v>116.1711516000843</v>
      </c>
      <c r="CX7" s="12">
        <f>AK7+AQ7+AZ7+BR7+CV7</f>
        <v>2.7314621724997705</v>
      </c>
      <c r="CY7" s="29">
        <f>CX7/3.9123</f>
        <v>0.69817298583947307</v>
      </c>
      <c r="CZ7" s="12">
        <v>1425528.6863633718</v>
      </c>
      <c r="DA7" s="12">
        <v>31837261031.094215</v>
      </c>
    </row>
    <row r="8" spans="1:105" s="4" customFormat="1" x14ac:dyDescent="0.25">
      <c r="A8" s="2">
        <v>108109</v>
      </c>
      <c r="B8" s="3" t="s">
        <v>236</v>
      </c>
      <c r="E8" s="3" t="s">
        <v>237</v>
      </c>
      <c r="F8" s="2">
        <v>1318.2750000000001</v>
      </c>
      <c r="G8" s="3">
        <v>215</v>
      </c>
      <c r="H8" s="5">
        <v>1</v>
      </c>
      <c r="I8" s="5">
        <v>0</v>
      </c>
      <c r="J8" s="5">
        <v>0.77100000000000002</v>
      </c>
      <c r="K8" s="5">
        <v>0</v>
      </c>
      <c r="L8" s="5">
        <v>35</v>
      </c>
      <c r="M8" s="5">
        <v>50</v>
      </c>
      <c r="N8" s="6" t="s">
        <v>101</v>
      </c>
      <c r="O8" s="5">
        <v>0</v>
      </c>
      <c r="P8" s="5">
        <v>8.2632920955708756E-6</v>
      </c>
      <c r="Q8" s="5">
        <v>3.5499337227373966E-6</v>
      </c>
      <c r="R8" s="39">
        <v>1.228456165559162E-5</v>
      </c>
      <c r="S8" s="11">
        <f>R8/3.69679559721054</f>
        <v>3.3230297246786051E-6</v>
      </c>
      <c r="T8" s="18">
        <v>5.4050000000000002</v>
      </c>
      <c r="U8" s="18">
        <v>5.56</v>
      </c>
      <c r="V8" s="18">
        <v>17.917999999999999</v>
      </c>
      <c r="W8" s="18">
        <v>60</v>
      </c>
      <c r="X8" s="18">
        <v>11.605</v>
      </c>
      <c r="Y8" s="19">
        <v>0</v>
      </c>
      <c r="Z8" s="19">
        <v>0</v>
      </c>
      <c r="AA8" s="19">
        <v>44.646000000000001</v>
      </c>
      <c r="AB8" s="19">
        <f>T8/39.41*100</f>
        <v>13.71479319969551</v>
      </c>
      <c r="AC8" s="19">
        <v>42.856999999999999</v>
      </c>
      <c r="AD8" s="19">
        <v>63.482999999999997</v>
      </c>
      <c r="AE8" s="19">
        <v>0</v>
      </c>
      <c r="AF8" s="19">
        <v>0</v>
      </c>
      <c r="AG8" s="21">
        <v>0</v>
      </c>
      <c r="AH8" s="21">
        <v>0</v>
      </c>
      <c r="AI8" s="14">
        <f>T8-Y8-Z8-AA8*0.5+AB8*0.5+AC8*0.5+AD8*0.5-(AE8+AF8)*0.5-(AG8+AH8)*0.5</f>
        <v>43.109396599847756</v>
      </c>
      <c r="AJ8" s="14">
        <f>(AI8+225.2635)</f>
        <v>268.37289659984776</v>
      </c>
      <c r="AK8" s="21">
        <f>AJ8/344.519957</f>
        <v>0.77897634417691453</v>
      </c>
      <c r="AL8" s="22">
        <v>0</v>
      </c>
      <c r="AM8" s="22">
        <v>0.52400000000000002</v>
      </c>
      <c r="AN8" s="22">
        <v>0</v>
      </c>
      <c r="AO8" s="22">
        <v>100</v>
      </c>
      <c r="AP8" s="22">
        <f>AL8+(0.25*AM8)+(AN8*0.5)+(AO8*0.5)</f>
        <v>50.131</v>
      </c>
      <c r="AQ8" s="22">
        <f>AP8/65.2067358611825</f>
        <v>0.76880094269283816</v>
      </c>
      <c r="AR8" s="23">
        <v>0.49</v>
      </c>
      <c r="AS8" s="23">
        <v>20</v>
      </c>
      <c r="AT8" s="23">
        <v>20</v>
      </c>
      <c r="AU8" s="23"/>
      <c r="AV8" s="23">
        <v>0.1</v>
      </c>
      <c r="AW8" s="23">
        <v>85.713999999999999</v>
      </c>
      <c r="AX8" s="23">
        <v>42.856999999999999</v>
      </c>
      <c r="AY8" s="23">
        <f>-1*AR8+AS8*0.5+AT8*0.5+AV8+AW8*0.5+AX8*0.5</f>
        <v>83.895499999999998</v>
      </c>
      <c r="AZ8" s="24">
        <f>AY8/192.0565</f>
        <v>0.43682718366730622</v>
      </c>
      <c r="BA8" s="25">
        <v>4.2000000000000003E-2</v>
      </c>
      <c r="BB8" s="25">
        <f>BA8/17.469*100</f>
        <v>0.24042589730379529</v>
      </c>
      <c r="BC8" s="25">
        <v>0.61766522544780722</v>
      </c>
      <c r="BD8" s="25">
        <f>BB8+BC8*0.5</f>
        <v>0.54925851002769888</v>
      </c>
      <c r="BE8" s="26">
        <f>BD8/574.6353</f>
        <v>9.558384422740804E-4</v>
      </c>
      <c r="BF8" s="27">
        <v>8</v>
      </c>
      <c r="BG8" s="27">
        <v>0</v>
      </c>
      <c r="BH8" s="27">
        <v>1</v>
      </c>
      <c r="BI8" s="27">
        <v>0</v>
      </c>
      <c r="BJ8" s="27">
        <v>0</v>
      </c>
      <c r="BK8" s="27">
        <v>1</v>
      </c>
      <c r="BL8" s="27">
        <v>0</v>
      </c>
      <c r="BM8" s="27">
        <v>0</v>
      </c>
      <c r="BN8" s="27">
        <v>0</v>
      </c>
      <c r="BO8" s="27">
        <v>0</v>
      </c>
      <c r="BP8" s="27">
        <v>37.838000000000001</v>
      </c>
      <c r="BQ8" s="27">
        <f>BF8+BG8+BH8+BI8+BJ8+BK8+BL8+BM8+BP8+(BN8*0.5+BO8)</f>
        <v>47.838000000000001</v>
      </c>
      <c r="BR8" s="28">
        <f>BQ8/267.537496143959</f>
        <v>0.17880858081387924</v>
      </c>
      <c r="BS8" s="12">
        <v>121</v>
      </c>
      <c r="BT8" s="12">
        <v>170</v>
      </c>
      <c r="BU8" s="29">
        <f>BS8/DA8*100000000000/165.8</f>
        <v>55.359815027674927</v>
      </c>
      <c r="BV8" s="29">
        <f>BT8/DA8*100000000000/386.3</f>
        <v>33.382434034483659</v>
      </c>
      <c r="BW8" s="12">
        <v>36669.002</v>
      </c>
      <c r="BX8" s="12">
        <v>13.361000000000001</v>
      </c>
      <c r="BY8" s="29">
        <f>BX8/76.76*100</f>
        <v>17.406201146430433</v>
      </c>
      <c r="BZ8" s="12">
        <v>0</v>
      </c>
      <c r="CA8" s="12">
        <v>0</v>
      </c>
      <c r="CB8" s="29">
        <f>BZ8/623531*100</f>
        <v>0</v>
      </c>
      <c r="CC8" s="12">
        <v>25696.67</v>
      </c>
      <c r="CD8" s="12">
        <v>9.3629999999999995</v>
      </c>
      <c r="CE8" s="29">
        <f>CD8/24.87*100</f>
        <v>37.647768395657415</v>
      </c>
      <c r="CF8" s="12">
        <v>77146.600000000006</v>
      </c>
      <c r="CG8" s="12">
        <v>28.11</v>
      </c>
      <c r="CH8" s="29">
        <f>CG8/58.916*100</f>
        <v>47.71199674112296</v>
      </c>
      <c r="CI8" s="12">
        <v>0</v>
      </c>
      <c r="CJ8" s="29">
        <v>0</v>
      </c>
      <c r="CK8" s="12">
        <v>1</v>
      </c>
      <c r="CL8" s="29">
        <v>7.2839999999999998</v>
      </c>
      <c r="CM8" s="12">
        <v>0</v>
      </c>
      <c r="CN8" s="12">
        <v>0</v>
      </c>
      <c r="CO8" s="29">
        <f>CN8/21.145*100</f>
        <v>0</v>
      </c>
      <c r="CP8" s="12">
        <v>3</v>
      </c>
      <c r="CQ8" s="12">
        <v>17.489999999999998</v>
      </c>
      <c r="CR8" s="29">
        <f>CQ8/40.952*100</f>
        <v>42.708536823598358</v>
      </c>
      <c r="CS8" s="12">
        <v>2</v>
      </c>
      <c r="CT8" s="12">
        <v>66.334999999999994</v>
      </c>
      <c r="CU8" s="29">
        <f>CT8/99.677*100</f>
        <v>66.549956359039683</v>
      </c>
      <c r="CV8" s="29">
        <f>CW8/467.6729176</f>
        <v>0.48649489096084331</v>
      </c>
      <c r="CW8" s="12">
        <f>BU8*0.5+BV8*0.5+BY8*0.5+CB8+CE8+CH8*0.5+CJ8*0.5+CL8*0.5+CO8+CR8+CU8*0.5+CU8*0.5+BA8</f>
        <v>227.52048505315145</v>
      </c>
      <c r="CX8" s="12">
        <f>AK8+AQ8+AZ8+BR8+CV8</f>
        <v>2.6499079423117817</v>
      </c>
      <c r="CY8" s="29">
        <f>CX8/3.9123</f>
        <v>0.67732738857239516</v>
      </c>
      <c r="CZ8" s="12">
        <v>624251.602085119</v>
      </c>
      <c r="DA8" s="12">
        <v>1318275599.8916798</v>
      </c>
    </row>
    <row r="9" spans="1:105" s="4" customFormat="1" x14ac:dyDescent="0.25">
      <c r="A9" s="2">
        <v>112000</v>
      </c>
      <c r="B9" s="3" t="s">
        <v>246</v>
      </c>
      <c r="E9" s="3" t="s">
        <v>247</v>
      </c>
      <c r="F9" s="2">
        <v>779.77499999999998</v>
      </c>
      <c r="G9" s="3">
        <v>222</v>
      </c>
      <c r="H9" s="5">
        <v>1</v>
      </c>
      <c r="I9" s="5">
        <v>4.2699999999999996</v>
      </c>
      <c r="J9" s="5">
        <v>14.8</v>
      </c>
      <c r="K9" s="5">
        <v>0.63195999999999997</v>
      </c>
      <c r="L9" s="5">
        <v>77</v>
      </c>
      <c r="M9" s="5">
        <v>215</v>
      </c>
      <c r="N9" s="6" t="s">
        <v>101</v>
      </c>
      <c r="O9" s="5">
        <v>1.5281122750002419E-3</v>
      </c>
      <c r="P9" s="5">
        <v>1.8179242610255927E-5</v>
      </c>
      <c r="Q9" s="5">
        <v>1.5264715007770806E-5</v>
      </c>
      <c r="R9" s="39">
        <v>3.0899599603787589E-3</v>
      </c>
      <c r="S9" s="11">
        <f>R9/3.69679559721054</f>
        <v>8.3584820397165699E-4</v>
      </c>
      <c r="T9" s="18">
        <v>38.229999999999997</v>
      </c>
      <c r="U9" s="18">
        <v>47.62</v>
      </c>
      <c r="V9" s="18">
        <v>92.248000000000005</v>
      </c>
      <c r="W9" s="18">
        <v>100</v>
      </c>
      <c r="X9" s="18">
        <v>100</v>
      </c>
      <c r="Y9" s="19">
        <v>0</v>
      </c>
      <c r="Z9" s="19">
        <v>0</v>
      </c>
      <c r="AA9" s="19">
        <v>97.17</v>
      </c>
      <c r="AB9" s="20">
        <v>47.619944618004403</v>
      </c>
      <c r="AC9" s="19">
        <v>26.667000000000002</v>
      </c>
      <c r="AD9" s="19">
        <v>38.811</v>
      </c>
      <c r="AE9" s="19">
        <v>0</v>
      </c>
      <c r="AF9" s="19">
        <v>0</v>
      </c>
      <c r="AG9" s="21">
        <v>0</v>
      </c>
      <c r="AH9" s="21">
        <v>0</v>
      </c>
      <c r="AI9" s="14">
        <f>T9-Y9-Z9-AA9*0.5+AB9*0.5+AC9*0.5+AD9*0.5-(AE9+AF9)*0.5-(AG9+AH9)*0.5</f>
        <v>46.193972309002199</v>
      </c>
      <c r="AJ9" s="14">
        <f>(AI9+225.2635)</f>
        <v>271.45747230900218</v>
      </c>
      <c r="AK9" s="21">
        <f>AJ9/344.519957</f>
        <v>0.78792960115515809</v>
      </c>
      <c r="AL9" s="22">
        <v>0</v>
      </c>
      <c r="AM9" s="22">
        <v>0.17499999999999999</v>
      </c>
      <c r="AN9" s="22">
        <v>0</v>
      </c>
      <c r="AO9" s="22">
        <v>100</v>
      </c>
      <c r="AP9" s="22">
        <f>AL9+(0.25*AM9)+(AN9*0.5)+(AO9*0.5)</f>
        <v>50.043750000000003</v>
      </c>
      <c r="AQ9" s="22">
        <f>AP9/65.2067358611825</f>
        <v>0.76746289074394536</v>
      </c>
      <c r="AR9" s="23">
        <v>1.32</v>
      </c>
      <c r="AS9" s="23">
        <v>32.527999999999999</v>
      </c>
      <c r="AT9" s="23">
        <v>42.856999999999999</v>
      </c>
      <c r="AU9" s="23"/>
      <c r="AV9" s="23">
        <v>0.13300000000000001</v>
      </c>
      <c r="AW9" s="23">
        <v>86.667000000000002</v>
      </c>
      <c r="AX9" s="23">
        <v>80</v>
      </c>
      <c r="AY9" s="23">
        <f>-1*AR9+AS9*0.5+AT9*0.5+AV9+AW9*0.5+AX9*0.5</f>
        <v>119.839</v>
      </c>
      <c r="AZ9" s="24">
        <f>AY9/192.0565</f>
        <v>0.62397783985441779</v>
      </c>
      <c r="BA9" s="25">
        <v>0.28699999999999998</v>
      </c>
      <c r="BB9" s="25">
        <f>BA9/17.469*100</f>
        <v>1.6429102982426009</v>
      </c>
      <c r="BC9" s="25">
        <v>0.43236565781346509</v>
      </c>
      <c r="BD9" s="25">
        <f>BB9+BC9*0.5</f>
        <v>1.8590931271493334</v>
      </c>
      <c r="BE9" s="26">
        <f>BD9/574.6353</f>
        <v>3.2352574357150236E-3</v>
      </c>
      <c r="BF9" s="27">
        <v>5</v>
      </c>
      <c r="BG9" s="27">
        <v>0</v>
      </c>
      <c r="BH9" s="27">
        <v>0</v>
      </c>
      <c r="BI9" s="27">
        <v>0</v>
      </c>
      <c r="BJ9" s="27">
        <v>0</v>
      </c>
      <c r="BK9" s="27">
        <v>0</v>
      </c>
      <c r="BL9" s="27">
        <v>0</v>
      </c>
      <c r="BM9" s="27">
        <v>2</v>
      </c>
      <c r="BN9" s="27">
        <v>0</v>
      </c>
      <c r="BO9" s="27">
        <v>0</v>
      </c>
      <c r="BP9" s="27">
        <v>14.286</v>
      </c>
      <c r="BQ9" s="27">
        <f>BF9+BG9+BH9+BI9+BJ9+BK9+BL9+BM9+BP9+(BN9*0.5+BO9)</f>
        <v>21.286000000000001</v>
      </c>
      <c r="BR9" s="28">
        <f>BQ9/267.537496143959</f>
        <v>7.956267927597796E-2</v>
      </c>
      <c r="BS9" s="12">
        <v>22</v>
      </c>
      <c r="BT9" s="12">
        <v>100</v>
      </c>
      <c r="BU9" s="29">
        <f>BS9/DA9*100000000000/165.8</f>
        <v>17.016432260437796</v>
      </c>
      <c r="BV9" s="29">
        <f>BT9/DA9*100000000000/386.3</f>
        <v>33.197520400778799</v>
      </c>
      <c r="BW9" s="12">
        <v>598.58699999999999</v>
      </c>
      <c r="BX9" s="12">
        <v>0.67</v>
      </c>
      <c r="BY9" s="29">
        <f>BX9/76.76*100</f>
        <v>0.8728504429390308</v>
      </c>
      <c r="BZ9" s="12">
        <v>0</v>
      </c>
      <c r="CA9" s="12">
        <v>0</v>
      </c>
      <c r="CB9" s="29">
        <f>BZ9/623531*100</f>
        <v>0</v>
      </c>
      <c r="CC9" s="12">
        <v>631.16200000000003</v>
      </c>
      <c r="CD9" s="12">
        <v>0.70599999999999996</v>
      </c>
      <c r="CE9" s="29">
        <f>CD9/24.87*100</f>
        <v>2.8387615601125851</v>
      </c>
      <c r="CF9" s="12">
        <v>37948.748</v>
      </c>
      <c r="CG9" s="12">
        <v>42.463000000000001</v>
      </c>
      <c r="CH9" s="29">
        <f>CG9/58.916*100</f>
        <v>72.073799986421349</v>
      </c>
      <c r="CI9" s="12">
        <v>89369.55</v>
      </c>
      <c r="CJ9" s="29">
        <v>100</v>
      </c>
      <c r="CK9" s="12">
        <v>3</v>
      </c>
      <c r="CL9" s="29">
        <v>14.897</v>
      </c>
      <c r="CM9" s="12">
        <v>1</v>
      </c>
      <c r="CN9" s="12">
        <v>0.39400000000000002</v>
      </c>
      <c r="CO9" s="29">
        <f>CN9/21.145*100</f>
        <v>1.8633246630409082</v>
      </c>
      <c r="CP9" s="12">
        <v>2</v>
      </c>
      <c r="CQ9" s="12">
        <v>2.2189999999999999</v>
      </c>
      <c r="CR9" s="29">
        <f>CQ9/40.952*100</f>
        <v>5.4185387771049029</v>
      </c>
      <c r="CS9" s="12">
        <v>7</v>
      </c>
      <c r="CT9" s="12">
        <v>52.564999999999998</v>
      </c>
      <c r="CU9" s="29">
        <f>CT9/99.677*100</f>
        <v>52.7353351324779</v>
      </c>
      <c r="CV9" s="29">
        <f>CW9/467.6729176</f>
        <v>0.38952813990789192</v>
      </c>
      <c r="CW9" s="12">
        <f>BU9*0.5+BV9*0.5+BY9*0.5+CB9+CE9+CH9*0.5+CJ9*0.5+CL9*0.5+CO9+CR9+CU9*0.5+CU9*0.5+BA9</f>
        <v>182.17176167802481</v>
      </c>
      <c r="CX9" s="12">
        <f>AK9+AQ9+AZ9+BR9+CV9</f>
        <v>2.6484611509373908</v>
      </c>
      <c r="CY9" s="29">
        <f>CX9/3.9123</f>
        <v>0.67695758273583073</v>
      </c>
      <c r="CZ9" s="12">
        <v>201239.75576435868</v>
      </c>
      <c r="DA9" s="12">
        <v>779775606.93360043</v>
      </c>
    </row>
    <row r="10" spans="1:105" s="4" customFormat="1" x14ac:dyDescent="0.25">
      <c r="A10" s="2">
        <v>40000</v>
      </c>
      <c r="B10" s="3" t="s">
        <v>119</v>
      </c>
      <c r="E10" s="3" t="s">
        <v>120</v>
      </c>
      <c r="F10" s="2">
        <v>26701.98</v>
      </c>
      <c r="G10" s="3">
        <v>78</v>
      </c>
      <c r="H10" s="5">
        <v>51</v>
      </c>
      <c r="I10" s="5">
        <v>37.1</v>
      </c>
      <c r="J10" s="5">
        <v>476</v>
      </c>
      <c r="K10" s="5">
        <v>176.59600000000003</v>
      </c>
      <c r="L10" s="5">
        <v>2079331</v>
      </c>
      <c r="M10" s="5">
        <v>9951429</v>
      </c>
      <c r="N10" s="6" t="s">
        <v>116</v>
      </c>
      <c r="O10" s="5">
        <v>0.42701834818017398</v>
      </c>
      <c r="P10" s="5">
        <v>0.49091769761072812</v>
      </c>
      <c r="Q10" s="5">
        <v>0.70653826793053776</v>
      </c>
      <c r="R10" s="39">
        <v>2.0299306048696328</v>
      </c>
      <c r="S10" s="11">
        <f>R10/3.69679559721054</f>
        <v>0.54910544862186605</v>
      </c>
      <c r="T10" s="18">
        <v>54.99</v>
      </c>
      <c r="U10" s="18">
        <v>52.05</v>
      </c>
      <c r="V10" s="18">
        <v>49.542999999999999</v>
      </c>
      <c r="W10" s="18">
        <v>60.258000000000003</v>
      </c>
      <c r="X10" s="18">
        <v>26.475999999999999</v>
      </c>
      <c r="Y10" s="19">
        <v>0</v>
      </c>
      <c r="Z10" s="19">
        <v>4.4180000000000001</v>
      </c>
      <c r="AA10" s="19">
        <v>97.491</v>
      </c>
      <c r="AB10" s="20">
        <v>52.049939465920403</v>
      </c>
      <c r="AC10" s="19">
        <v>60.258000000000003</v>
      </c>
      <c r="AD10" s="19">
        <v>26.475999999999999</v>
      </c>
      <c r="AE10" s="19">
        <v>2.3130000000000002</v>
      </c>
      <c r="AF10" s="19">
        <v>0</v>
      </c>
      <c r="AG10" s="21">
        <v>3.2679999999999998</v>
      </c>
      <c r="AH10" s="21">
        <v>24.670999999999999</v>
      </c>
      <c r="AI10" s="14">
        <f>T10-Y10-Z10-AA10*0.5+AB10*0.5+AC10*0.5+AD10*0.5-(AE10+AF10)*0.5-(AG10+AH10)*0.5</f>
        <v>56.092469732960211</v>
      </c>
      <c r="AJ10" s="14">
        <f>(AI10+225.2635)</f>
        <v>281.3559697329602</v>
      </c>
      <c r="AK10" s="21">
        <f>AJ10/344.519957</f>
        <v>0.81666087556419908</v>
      </c>
      <c r="AL10" s="22">
        <v>14.66</v>
      </c>
      <c r="AM10" s="22">
        <v>2.2690000000000001</v>
      </c>
      <c r="AN10" s="22">
        <v>3.3419023136246784</v>
      </c>
      <c r="AO10" s="22">
        <v>0</v>
      </c>
      <c r="AP10" s="22">
        <f>AL10+(0.25*AM10)+(AN10*0.5)+(AO10*0.5)</f>
        <v>16.898201156812338</v>
      </c>
      <c r="AQ10" s="22">
        <f>AP10/65.2067358611825</f>
        <v>0.25914809158346203</v>
      </c>
      <c r="AR10" s="23">
        <v>0.27700000000000002</v>
      </c>
      <c r="AS10" s="23">
        <v>92.24</v>
      </c>
      <c r="AT10" s="23">
        <v>81.98</v>
      </c>
      <c r="AU10" s="23">
        <v>1.9910000000000001</v>
      </c>
      <c r="AV10" s="23">
        <v>1.0999999999999999E-2</v>
      </c>
      <c r="AW10" s="23">
        <v>92.891999999999996</v>
      </c>
      <c r="AX10" s="23">
        <v>90.792000000000002</v>
      </c>
      <c r="AY10" s="23">
        <f>-1*AR10+AS10*0.5+AT10*0.5+AV10+AW10*0.5+AX10*0.5</f>
        <v>178.68599999999998</v>
      </c>
      <c r="AZ10" s="24">
        <f>AY10/192.0565</f>
        <v>0.93038246557653592</v>
      </c>
      <c r="BA10" s="25">
        <v>9.0310000000000006</v>
      </c>
      <c r="BB10" s="25">
        <f>BA10/17.469*100</f>
        <v>51.697292346442268</v>
      </c>
      <c r="BC10" s="25">
        <v>4.0765904879555279</v>
      </c>
      <c r="BD10" s="25">
        <f>BB10+BC10*0.5</f>
        <v>53.735587590420032</v>
      </c>
      <c r="BE10" s="26">
        <f>BD10/574.6353</f>
        <v>9.351250713351586E-2</v>
      </c>
      <c r="BF10" s="27">
        <v>2</v>
      </c>
      <c r="BG10" s="27">
        <v>0</v>
      </c>
      <c r="BH10" s="27">
        <v>4</v>
      </c>
      <c r="BI10" s="27">
        <v>0</v>
      </c>
      <c r="BJ10" s="27">
        <v>40</v>
      </c>
      <c r="BK10" s="27">
        <v>0</v>
      </c>
      <c r="BL10" s="27">
        <v>0</v>
      </c>
      <c r="BM10" s="27">
        <v>20</v>
      </c>
      <c r="BN10" s="27">
        <v>13</v>
      </c>
      <c r="BO10" s="27">
        <v>3.3419023136246784</v>
      </c>
      <c r="BP10" s="27">
        <v>1.3380000000000001</v>
      </c>
      <c r="BQ10" s="27">
        <f>BF10+BG10+BH10+BI10+BJ10+BK10+BL10+BM10+BP10+(BN10*0.5+BO10)</f>
        <v>77.179902313624666</v>
      </c>
      <c r="BR10" s="28">
        <f>BQ10/267.537496143959</f>
        <v>0.2884825619811251</v>
      </c>
      <c r="BS10" s="12">
        <v>1088</v>
      </c>
      <c r="BT10" s="12">
        <v>3332</v>
      </c>
      <c r="BU10" s="29">
        <f>BS10/DA10*100000000000/165.8</f>
        <v>24.57541721120732</v>
      </c>
      <c r="BV10" s="29">
        <f>BT10/DA10*100000000000/386.3</f>
        <v>32.302550560977615</v>
      </c>
      <c r="BW10" s="12">
        <v>277207.11099999998</v>
      </c>
      <c r="BX10" s="12">
        <v>6.0540000000000003</v>
      </c>
      <c r="BY10" s="29">
        <f>BX10/76.76*100</f>
        <v>7.886920270974465</v>
      </c>
      <c r="BZ10" s="12">
        <v>0</v>
      </c>
      <c r="CA10" s="12">
        <v>0</v>
      </c>
      <c r="CB10" s="29">
        <f>BZ10/623531*100</f>
        <v>0</v>
      </c>
      <c r="CC10" s="12">
        <v>754371.02800000005</v>
      </c>
      <c r="CD10" s="12">
        <v>16.474</v>
      </c>
      <c r="CE10" s="29">
        <f>CD10/24.87*100</f>
        <v>66.240450341777233</v>
      </c>
      <c r="CF10" s="12">
        <v>158703.198</v>
      </c>
      <c r="CG10" s="12">
        <v>3.4660000000000002</v>
      </c>
      <c r="CH10" s="29">
        <f>CG10/58.916*100</f>
        <v>5.8829519994568544</v>
      </c>
      <c r="CI10" s="12">
        <v>1941335.602</v>
      </c>
      <c r="CJ10" s="29">
        <v>42.396000000000001</v>
      </c>
      <c r="CK10" s="12">
        <v>50</v>
      </c>
      <c r="CL10" s="29">
        <v>3.56</v>
      </c>
      <c r="CM10" s="12">
        <v>0</v>
      </c>
      <c r="CN10" s="12">
        <v>0</v>
      </c>
      <c r="CO10" s="29">
        <f>CN10/21.145*100</f>
        <v>0</v>
      </c>
      <c r="CP10" s="12">
        <v>117</v>
      </c>
      <c r="CQ10" s="12">
        <v>3.7040000000000002</v>
      </c>
      <c r="CR10" s="29">
        <f>CQ10/40.952*100</f>
        <v>9.0447352998632553</v>
      </c>
      <c r="CS10" s="12">
        <v>6</v>
      </c>
      <c r="CT10" s="12">
        <v>0.14599999999999999</v>
      </c>
      <c r="CU10" s="29">
        <f>CT10/99.677*100</f>
        <v>0.14647310813928988</v>
      </c>
      <c r="CV10" s="29">
        <f>CW10/467.6729176</f>
        <v>0.30526586722987076</v>
      </c>
      <c r="CW10" s="12">
        <f>BU10*0.5+BV10*0.5+BY10*0.5+CB10+CE10+CH10*0.5+CJ10*0.5+CL10*0.5+CO10+CR10+CU10*0.5+CU10*0.5+BA10</f>
        <v>142.76457877108788</v>
      </c>
      <c r="CX10" s="12">
        <f>AK10+AQ10+AZ10+BR10+CV10</f>
        <v>2.599939861935193</v>
      </c>
      <c r="CY10" s="29">
        <f>CX10/3.9123</f>
        <v>0.66455534134273775</v>
      </c>
      <c r="CZ10" s="12">
        <v>1468640.6058513839</v>
      </c>
      <c r="DA10" s="12">
        <v>26701980208.150528</v>
      </c>
    </row>
    <row r="11" spans="1:105" s="4" customFormat="1" x14ac:dyDescent="0.25">
      <c r="A11" s="2">
        <v>85000</v>
      </c>
      <c r="B11" s="3" t="s">
        <v>161</v>
      </c>
      <c r="E11" s="3" t="s">
        <v>162</v>
      </c>
      <c r="F11" s="2">
        <v>284.03800000000001</v>
      </c>
      <c r="G11" s="3">
        <v>168</v>
      </c>
      <c r="H11" s="5">
        <v>9</v>
      </c>
      <c r="I11" s="5">
        <v>24.7</v>
      </c>
      <c r="J11" s="5">
        <v>2.5499999999999998</v>
      </c>
      <c r="K11" s="5">
        <v>0.62984999999999991</v>
      </c>
      <c r="L11" s="5">
        <v>1295</v>
      </c>
      <c r="M11" s="5">
        <v>4425</v>
      </c>
      <c r="N11" s="6" t="s">
        <v>113</v>
      </c>
      <c r="O11" s="5">
        <v>1.5230101848359109E-3</v>
      </c>
      <c r="P11" s="5">
        <v>3.0574180753612239E-4</v>
      </c>
      <c r="Q11" s="5">
        <v>3.1416913446225957E-4</v>
      </c>
      <c r="R11" s="39">
        <v>3.6650885789775902E-3</v>
      </c>
      <c r="S11" s="11">
        <f>R11/3.69679559721054</f>
        <v>9.9142310755377596E-4</v>
      </c>
      <c r="T11" s="18">
        <v>44.4</v>
      </c>
      <c r="U11" s="18">
        <v>33.33</v>
      </c>
      <c r="V11" s="18">
        <v>8.0540000000000003</v>
      </c>
      <c r="W11" s="18">
        <v>18.181999999999999</v>
      </c>
      <c r="X11" s="18">
        <v>18.651</v>
      </c>
      <c r="Y11" s="19">
        <v>47.95</v>
      </c>
      <c r="Z11" s="19">
        <v>17.817</v>
      </c>
      <c r="AA11" s="19">
        <v>47.95</v>
      </c>
      <c r="AB11" s="20">
        <v>33.329961237255084</v>
      </c>
      <c r="AC11" s="19">
        <v>40</v>
      </c>
      <c r="AD11" s="19">
        <v>97.760999999999996</v>
      </c>
      <c r="AE11" s="19">
        <v>0</v>
      </c>
      <c r="AF11" s="19">
        <v>0</v>
      </c>
      <c r="AG11" s="21">
        <v>0</v>
      </c>
      <c r="AH11" s="21">
        <v>0</v>
      </c>
      <c r="AI11" s="14">
        <f>T11-Y11-Z11-AA11*0.5+AB11*0.5+AC11*0.5+AD11*0.5-(AE11+AF11)*0.5-(AG11+AH11)*0.5</f>
        <v>40.203480618627538</v>
      </c>
      <c r="AJ11" s="14">
        <f>(AI11+225.2635)</f>
        <v>265.46698061862753</v>
      </c>
      <c r="AK11" s="21">
        <f>AJ11/344.519957</f>
        <v>0.77054166304400051</v>
      </c>
      <c r="AL11" s="22">
        <v>0</v>
      </c>
      <c r="AM11" s="22">
        <v>0</v>
      </c>
      <c r="AN11" s="22">
        <v>0</v>
      </c>
      <c r="AO11" s="22">
        <v>33.332999999999998</v>
      </c>
      <c r="AP11" s="22">
        <f>AL11+(0.25*AM11)+(AN11*0.5)+(AO11*0.5)</f>
        <v>16.666499999999999</v>
      </c>
      <c r="AQ11" s="22">
        <f>AP11/65.2067358611825</f>
        <v>0.25559475995671715</v>
      </c>
      <c r="AR11" s="23">
        <v>0.77700000000000002</v>
      </c>
      <c r="AS11" s="23">
        <v>51.947000000000003</v>
      </c>
      <c r="AT11" s="23">
        <v>83.332999999999998</v>
      </c>
      <c r="AU11" s="23">
        <v>35.267000000000003</v>
      </c>
      <c r="AV11" s="23">
        <v>0.4</v>
      </c>
      <c r="AW11" s="23">
        <v>80</v>
      </c>
      <c r="AX11" s="23">
        <v>80</v>
      </c>
      <c r="AY11" s="23">
        <f>-1*AR11+AS11*0.5+AT11*0.5+AV11+AW11*0.5+AX11*0.5</f>
        <v>147.26300000000001</v>
      </c>
      <c r="AZ11" s="24">
        <f>AY11/192.0565</f>
        <v>0.76676915386878342</v>
      </c>
      <c r="BA11" s="30">
        <v>0</v>
      </c>
      <c r="BB11" s="25">
        <f>BA11/17.469*100</f>
        <v>0</v>
      </c>
      <c r="BC11" s="25">
        <v>0.18529956763434219</v>
      </c>
      <c r="BD11" s="25">
        <f>BB11+BC11*0.5</f>
        <v>9.2649783817171094E-2</v>
      </c>
      <c r="BE11" s="26">
        <f>BD11/574.6353</f>
        <v>1.6123232216533006E-4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3</v>
      </c>
      <c r="BL11" s="27">
        <v>0</v>
      </c>
      <c r="BM11" s="27">
        <v>0</v>
      </c>
      <c r="BN11" s="27">
        <v>0</v>
      </c>
      <c r="BO11" s="27">
        <v>0</v>
      </c>
      <c r="BP11" s="27">
        <v>50</v>
      </c>
      <c r="BQ11" s="27">
        <f>BF11+BG11+BH11+BI11+BJ11+BK11+BL11+BM11+BP11+(BN11*0.5+BO11)</f>
        <v>53</v>
      </c>
      <c r="BR11" s="28">
        <f>BQ11/267.537496143959</f>
        <v>0.19810307251840795</v>
      </c>
      <c r="BS11" s="12">
        <v>36</v>
      </c>
      <c r="BT11" s="12">
        <v>40</v>
      </c>
      <c r="BU11" s="29">
        <f>BS11/DA11*100000000000/165.8</f>
        <v>76.443534206390353</v>
      </c>
      <c r="BV11" s="29">
        <f>BT11/DA11*100000000000/386.3</f>
        <v>36.455080885378436</v>
      </c>
      <c r="BW11" s="12">
        <v>30873.696</v>
      </c>
      <c r="BX11" s="12">
        <v>56.97</v>
      </c>
      <c r="BY11" s="29">
        <f>BX11/76.76*100</f>
        <v>74.218342886920269</v>
      </c>
      <c r="BZ11" s="12">
        <v>0</v>
      </c>
      <c r="CA11" s="12">
        <v>0</v>
      </c>
      <c r="CB11" s="29">
        <f>BZ11/623531*100</f>
        <v>0</v>
      </c>
      <c r="CC11" s="12">
        <v>2899.7620000000002</v>
      </c>
      <c r="CD11" s="12">
        <v>5.351</v>
      </c>
      <c r="CE11" s="29">
        <f>CD11/24.87*100</f>
        <v>21.515882589465217</v>
      </c>
      <c r="CF11" s="12">
        <v>11496.25</v>
      </c>
      <c r="CG11" s="12">
        <v>21.213999999999999</v>
      </c>
      <c r="CH11" s="29">
        <f>CG11/58.916*100</f>
        <v>36.007196686808335</v>
      </c>
      <c r="CI11" s="12">
        <v>0</v>
      </c>
      <c r="CJ11" s="29">
        <v>0</v>
      </c>
      <c r="CK11" s="12">
        <v>4</v>
      </c>
      <c r="CL11" s="29">
        <v>94.921999999999997</v>
      </c>
      <c r="CM11" s="12">
        <v>0</v>
      </c>
      <c r="CN11" s="12">
        <v>0</v>
      </c>
      <c r="CO11" s="29">
        <f>CN11/21.145*100</f>
        <v>0</v>
      </c>
      <c r="CP11" s="12">
        <v>5</v>
      </c>
      <c r="CQ11" s="12">
        <v>4.0650000000000004</v>
      </c>
      <c r="CR11" s="29">
        <f>CQ11/40.952*100</f>
        <v>9.9262551279546809</v>
      </c>
      <c r="CS11" s="12">
        <v>1</v>
      </c>
      <c r="CT11" s="12">
        <v>93.238</v>
      </c>
      <c r="CU11" s="29">
        <f>CT11/99.677*100</f>
        <v>93.540134634870626</v>
      </c>
      <c r="CV11" s="29">
        <f>CW11/467.6729176</f>
        <v>0.60727345757478435</v>
      </c>
      <c r="CW11" s="12">
        <f>BU11*0.5+BV11*0.5+BY11*0.5+CB11+CE11+CH11*0.5+CJ11*0.5+CL11*0.5+CO11+CR11+CU11*0.5+CU11*0.5+BA11</f>
        <v>284.00534968503922</v>
      </c>
      <c r="CX11" s="12">
        <f>AK11+AQ11+AZ11+BR11+CV11</f>
        <v>2.5982821069626936</v>
      </c>
      <c r="CY11" s="29">
        <f>CX11/3.9123</f>
        <v>0.6641316123412554</v>
      </c>
      <c r="CZ11" s="12">
        <v>136785.4879386879</v>
      </c>
      <c r="DA11" s="12">
        <v>284038504.26885855</v>
      </c>
    </row>
    <row r="12" spans="1:105" s="4" customFormat="1" x14ac:dyDescent="0.25">
      <c r="A12" s="2">
        <v>108000</v>
      </c>
      <c r="B12" s="3" t="s">
        <v>275</v>
      </c>
      <c r="E12" s="3" t="s">
        <v>100</v>
      </c>
      <c r="F12" s="2">
        <v>50047.516000000003</v>
      </c>
      <c r="G12" s="3">
        <v>214</v>
      </c>
      <c r="H12" s="5">
        <v>376</v>
      </c>
      <c r="I12" s="5">
        <v>72.3</v>
      </c>
      <c r="J12" s="5">
        <v>572</v>
      </c>
      <c r="K12" s="5">
        <v>413.55599999999998</v>
      </c>
      <c r="L12" s="5">
        <v>1104892</v>
      </c>
      <c r="M12" s="5">
        <v>4247435</v>
      </c>
      <c r="N12" s="6" t="s">
        <v>101</v>
      </c>
      <c r="O12" s="5">
        <v>1</v>
      </c>
      <c r="P12" s="5">
        <v>0.26085843800169989</v>
      </c>
      <c r="Q12" s="5">
        <v>0.30156225483270227</v>
      </c>
      <c r="R12" s="39">
        <v>2.5583503111513002</v>
      </c>
      <c r="S12" s="11">
        <f>R12/3.69679559721054</f>
        <v>0.69204537926893583</v>
      </c>
      <c r="T12" s="18">
        <v>22.58</v>
      </c>
      <c r="U12" s="18">
        <v>16.54</v>
      </c>
      <c r="V12" s="18">
        <v>10.484999999999999</v>
      </c>
      <c r="W12" s="18">
        <v>31.327000000000002</v>
      </c>
      <c r="X12" s="18">
        <v>8.3350000000000009</v>
      </c>
      <c r="Y12" s="19">
        <v>31.145</v>
      </c>
      <c r="Z12" s="19">
        <v>27.866</v>
      </c>
      <c r="AA12" s="19">
        <v>90.823999999999998</v>
      </c>
      <c r="AB12" s="20">
        <v>16.539980764002372</v>
      </c>
      <c r="AC12" s="19">
        <v>31.327000000000002</v>
      </c>
      <c r="AD12" s="19">
        <v>8.3350000000000009</v>
      </c>
      <c r="AE12" s="19">
        <v>2.056</v>
      </c>
      <c r="AF12" s="19">
        <v>20.783000000000001</v>
      </c>
      <c r="AG12" s="21">
        <v>0.36399999999999999</v>
      </c>
      <c r="AH12" s="21">
        <v>0.378</v>
      </c>
      <c r="AI12" s="14">
        <f>T12-Y12-Z12-AA12*0.5+AB12*0.5+AC12*0.5+AD12*0.5-(AE12+AF12)*0.5-(AG12+AH12)*0.5</f>
        <v>-65.532509617998798</v>
      </c>
      <c r="AJ12" s="14">
        <f>(AI12+225.2635)</f>
        <v>159.73099038200121</v>
      </c>
      <c r="AK12" s="21">
        <f>AJ12/344.519957</f>
        <v>0.46363349099686907</v>
      </c>
      <c r="AL12" s="22">
        <v>0.33600000000000002</v>
      </c>
      <c r="AM12" s="22">
        <v>10.646000000000001</v>
      </c>
      <c r="AN12" s="22">
        <v>27.763496143958871</v>
      </c>
      <c r="AO12" s="22">
        <v>5.3760000000000003</v>
      </c>
      <c r="AP12" s="22">
        <f>AL12+(0.25*AM12)+(AN12*0.5)+(AO12*0.5)</f>
        <v>19.567248071979435</v>
      </c>
      <c r="AQ12" s="22">
        <f>AP12/65.2067358611825</f>
        <v>0.30008016523991959</v>
      </c>
      <c r="AR12" s="23">
        <v>0.74</v>
      </c>
      <c r="AS12" s="23">
        <v>40.988999999999997</v>
      </c>
      <c r="AT12" s="23">
        <v>46.237000000000002</v>
      </c>
      <c r="AU12" s="23">
        <v>12.07</v>
      </c>
      <c r="AV12" s="23">
        <v>1.9E-2</v>
      </c>
      <c r="AW12" s="23">
        <v>73.274000000000001</v>
      </c>
      <c r="AX12" s="23">
        <v>66.725999999999999</v>
      </c>
      <c r="AY12" s="23">
        <f>-1*AR12+AS12*0.5+AT12*0.5+AV12+AW12*0.5+AX12*0.5</f>
        <v>112.892</v>
      </c>
      <c r="AZ12" s="24">
        <f>AY12/192.0565</f>
        <v>0.58780619244857635</v>
      </c>
      <c r="BA12" s="25">
        <v>2.2450000000000001</v>
      </c>
      <c r="BB12" s="25">
        <f>BA12/17.469*100</f>
        <v>12.851336653500486</v>
      </c>
      <c r="BC12" s="25">
        <v>11.056207535515751</v>
      </c>
      <c r="BD12" s="25">
        <f>BB12+BC12*0.5</f>
        <v>18.379440421258362</v>
      </c>
      <c r="BE12" s="26">
        <f>BD12/574.6353</f>
        <v>3.1984530747168442E-2</v>
      </c>
      <c r="BF12" s="27">
        <v>48</v>
      </c>
      <c r="BG12" s="27">
        <v>2</v>
      </c>
      <c r="BH12" s="27">
        <v>3</v>
      </c>
      <c r="BI12" s="27">
        <v>3</v>
      </c>
      <c r="BJ12" s="27">
        <v>9</v>
      </c>
      <c r="BK12" s="27">
        <v>93</v>
      </c>
      <c r="BL12" s="27">
        <v>0</v>
      </c>
      <c r="BM12" s="27">
        <v>21</v>
      </c>
      <c r="BN12" s="27">
        <v>108</v>
      </c>
      <c r="BO12" s="27">
        <v>27.763496143958871</v>
      </c>
      <c r="BP12" s="27">
        <v>6.774</v>
      </c>
      <c r="BQ12" s="27">
        <f>BF12+BG12+BH12+BI12+BJ12+BK12+BL12+BM12+BP12+(BN12*0.5+BO12)</f>
        <v>267.53749614395889</v>
      </c>
      <c r="BR12" s="28">
        <f>BQ12/267.537496143959</f>
        <v>0.99999999999999956</v>
      </c>
      <c r="BS12" s="12">
        <v>2069</v>
      </c>
      <c r="BT12" s="12">
        <v>4936</v>
      </c>
      <c r="BU12" s="29">
        <f>BS12/DA12*100000000000/165.8</f>
        <v>24.934085077763271</v>
      </c>
      <c r="BV12" s="29">
        <f>BT12/DA12*100000000000/386.3</f>
        <v>25.531005280154861</v>
      </c>
      <c r="BW12" s="12">
        <v>598798.31499999994</v>
      </c>
      <c r="BX12" s="12">
        <v>9.2550000000000008</v>
      </c>
      <c r="BY12" s="29">
        <f>BX12/76.76*100</f>
        <v>12.05706096925482</v>
      </c>
      <c r="BZ12" s="12">
        <v>965.226</v>
      </c>
      <c r="CA12" s="12">
        <v>1.4999999999999999E-2</v>
      </c>
      <c r="CB12" s="29">
        <f>BZ12/623531*100</f>
        <v>0.15480000192452339</v>
      </c>
      <c r="CC12" s="12">
        <v>171412.04199999999</v>
      </c>
      <c r="CD12" s="12">
        <v>2.649</v>
      </c>
      <c r="CE12" s="29">
        <f>CD12/24.87*100</f>
        <v>10.651387213510253</v>
      </c>
      <c r="CF12" s="12">
        <v>1173240.6910000001</v>
      </c>
      <c r="CG12" s="12">
        <v>18.132999999999999</v>
      </c>
      <c r="CH12" s="29">
        <f>CG12/58.916*100</f>
        <v>30.777717428202866</v>
      </c>
      <c r="CI12" s="12">
        <v>133300.601</v>
      </c>
      <c r="CJ12" s="29">
        <v>2.06</v>
      </c>
      <c r="CK12" s="12">
        <v>101</v>
      </c>
      <c r="CL12" s="29">
        <v>5.9640000000000004</v>
      </c>
      <c r="CM12" s="12">
        <v>2</v>
      </c>
      <c r="CN12" s="12">
        <v>0.27</v>
      </c>
      <c r="CO12" s="29">
        <f>CN12/21.145*100</f>
        <v>1.2768976117285411</v>
      </c>
      <c r="CP12" s="12">
        <v>190</v>
      </c>
      <c r="CQ12" s="12">
        <v>9.1110000000000007</v>
      </c>
      <c r="CR12" s="29">
        <f>CQ12/40.952*100</f>
        <v>22.247997655792147</v>
      </c>
      <c r="CS12" s="12">
        <v>209</v>
      </c>
      <c r="CT12" s="12">
        <v>16.344999999999999</v>
      </c>
      <c r="CU12" s="29">
        <f>CT12/99.677*100</f>
        <v>16.397965428333517</v>
      </c>
      <c r="CV12" s="29">
        <f>CW12/467.6729176</f>
        <v>0.22159928101206963</v>
      </c>
      <c r="CW12" s="12">
        <f>BU12*0.5+BV12*0.5+BY12*0.5+CB12+CE12+CH12*0.5+CJ12*0.5+CL12*0.5+CO12+CR12+CU12*0.5+CU12*0.5+BA12</f>
        <v>103.63598228897689</v>
      </c>
      <c r="CX12" s="12">
        <f>AK12+AQ12+AZ12+BR12+CV12</f>
        <v>2.5731191296974338</v>
      </c>
      <c r="CY12" s="29">
        <f>CX12/3.9123</f>
        <v>0.65769985167227307</v>
      </c>
      <c r="CZ12" s="12">
        <v>2564879.3121085777</v>
      </c>
      <c r="DA12" s="12">
        <v>50047516041.888885</v>
      </c>
    </row>
    <row r="13" spans="1:105" s="4" customFormat="1" x14ac:dyDescent="0.25">
      <c r="A13" s="2">
        <v>53000</v>
      </c>
      <c r="B13" s="3" t="s">
        <v>104</v>
      </c>
      <c r="E13" s="3" t="s">
        <v>105</v>
      </c>
      <c r="F13" s="2">
        <v>28927.191999999999</v>
      </c>
      <c r="G13" s="3">
        <v>104</v>
      </c>
      <c r="H13" s="5">
        <v>132</v>
      </c>
      <c r="I13" s="5">
        <v>20.8</v>
      </c>
      <c r="J13" s="5">
        <v>365</v>
      </c>
      <c r="K13" s="5">
        <v>75.92</v>
      </c>
      <c r="L13" s="5">
        <v>1187000</v>
      </c>
      <c r="M13" s="5">
        <v>4620408</v>
      </c>
      <c r="N13" s="6" t="s">
        <v>101</v>
      </c>
      <c r="O13" s="5">
        <v>0.18357852382748649</v>
      </c>
      <c r="P13" s="5">
        <v>0.28024364906978938</v>
      </c>
      <c r="Q13" s="5">
        <v>0.32804284344011297</v>
      </c>
      <c r="R13" s="39">
        <v>0.97066362072784296</v>
      </c>
      <c r="S13" s="11">
        <f>R13/3.69679559721054</f>
        <v>0.26256891818965283</v>
      </c>
      <c r="T13" s="18">
        <v>50.72</v>
      </c>
      <c r="U13" s="18">
        <v>43.45</v>
      </c>
      <c r="V13" s="18">
        <v>33.853000000000002</v>
      </c>
      <c r="W13" s="18">
        <v>52.411999999999999</v>
      </c>
      <c r="X13" s="18">
        <v>21.454999999999998</v>
      </c>
      <c r="Y13" s="19">
        <v>46.487000000000002</v>
      </c>
      <c r="Z13" s="19">
        <v>50.917999999999999</v>
      </c>
      <c r="AA13" s="19">
        <v>76.159000000000006</v>
      </c>
      <c r="AB13" s="20">
        <v>43.449949467708777</v>
      </c>
      <c r="AC13" s="19">
        <v>52.411999999999999</v>
      </c>
      <c r="AD13" s="19">
        <v>21.454999999999998</v>
      </c>
      <c r="AE13" s="19">
        <v>0.33900000000000002</v>
      </c>
      <c r="AF13" s="19">
        <v>2.5819999999999999</v>
      </c>
      <c r="AG13" s="21">
        <v>2.8079999999999998</v>
      </c>
      <c r="AH13" s="21">
        <v>14.728</v>
      </c>
      <c r="AI13" s="14">
        <f>T13-Y13-Z13-AA13*0.5+AB13*0.5+AC13*0.5+AD13*0.5-(AE13+AF13)*0.5-(AG13+AH13)*0.5</f>
        <v>-36.334525266145619</v>
      </c>
      <c r="AJ13" s="14">
        <f>(AI13+225.2635)</f>
        <v>188.92897473385437</v>
      </c>
      <c r="AK13" s="21">
        <f>AJ13/344.519957</f>
        <v>0.54838325297322144</v>
      </c>
      <c r="AL13" s="22">
        <v>2.9289999999999998</v>
      </c>
      <c r="AM13" s="22">
        <v>5.585</v>
      </c>
      <c r="AN13" s="22">
        <v>4.8843187660668379</v>
      </c>
      <c r="AO13" s="22">
        <v>39.28</v>
      </c>
      <c r="AP13" s="22">
        <f>AL13+(0.25*AM13)+(AN13*0.5)+(AO13*0.5)</f>
        <v>26.407409383033418</v>
      </c>
      <c r="AQ13" s="22">
        <f>AP13/65.2067358611825</f>
        <v>0.40497977753788661</v>
      </c>
      <c r="AR13" s="23">
        <v>0.35399999999999998</v>
      </c>
      <c r="AS13" s="23">
        <v>72.305000000000007</v>
      </c>
      <c r="AT13" s="23">
        <v>70.622</v>
      </c>
      <c r="AU13" s="23">
        <v>0.51400000000000001</v>
      </c>
      <c r="AV13" s="23">
        <v>1.0999999999999999E-2</v>
      </c>
      <c r="AW13" s="23">
        <v>80.043999999999997</v>
      </c>
      <c r="AX13" s="23">
        <v>72.149000000000001</v>
      </c>
      <c r="AY13" s="23">
        <f>-1*AR13+AS13*0.5+AT13*0.5+AV13+AW13*0.5+AX13*0.5</f>
        <v>147.21699999999998</v>
      </c>
      <c r="AZ13" s="24">
        <f>AY13/192.0565</f>
        <v>0.76652964101709642</v>
      </c>
      <c r="BA13" s="25">
        <v>4.8520000000000003</v>
      </c>
      <c r="BB13" s="25">
        <f>BA13/17.469*100</f>
        <v>27.774915564714636</v>
      </c>
      <c r="BC13" s="25">
        <v>6.0531192093885116</v>
      </c>
      <c r="BD13" s="25">
        <f>BB13+BC13*0.5</f>
        <v>30.801475169408892</v>
      </c>
      <c r="BE13" s="26">
        <f>BD13/574.6353</f>
        <v>5.360178041517618E-2</v>
      </c>
      <c r="BF13" s="27">
        <v>1</v>
      </c>
      <c r="BG13" s="27">
        <v>0</v>
      </c>
      <c r="BH13" s="27">
        <v>0</v>
      </c>
      <c r="BI13" s="27">
        <v>0</v>
      </c>
      <c r="BJ13" s="27">
        <v>71</v>
      </c>
      <c r="BK13" s="27">
        <v>12</v>
      </c>
      <c r="BL13" s="27">
        <v>0</v>
      </c>
      <c r="BM13" s="27">
        <v>14</v>
      </c>
      <c r="BN13" s="27">
        <v>19</v>
      </c>
      <c r="BO13" s="27">
        <v>4.8843187660668379</v>
      </c>
      <c r="BP13" s="27">
        <v>1.8819999999999999</v>
      </c>
      <c r="BQ13" s="27">
        <f>BF13+BG13+BH13+BI13+BJ13+BK13+BL13+BM13+BP13+(BN13*0.5+BO13)</f>
        <v>114.26631876606685</v>
      </c>
      <c r="BR13" s="28">
        <f>BQ13/267.537496143959</f>
        <v>0.42710394024388038</v>
      </c>
      <c r="BS13" s="12">
        <v>1772</v>
      </c>
      <c r="BT13" s="12">
        <v>5416</v>
      </c>
      <c r="BU13" s="29">
        <f>BS13/DA13*100000000000/165.8</f>
        <v>36.946465719500637</v>
      </c>
      <c r="BV13" s="29">
        <f>BT13/DA13*100000000000/386.3</f>
        <v>48.467169389403082</v>
      </c>
      <c r="BW13" s="12">
        <v>164993.77299999999</v>
      </c>
      <c r="BX13" s="12">
        <v>2.9609999999999999</v>
      </c>
      <c r="BY13" s="29">
        <f>BX13/76.76*100</f>
        <v>3.8574778530484624</v>
      </c>
      <c r="BZ13" s="12">
        <v>91259.771999999997</v>
      </c>
      <c r="CA13" s="12">
        <v>1.6379999999999999</v>
      </c>
      <c r="CB13" s="29">
        <f>BZ13/623531*100</f>
        <v>14.635963889525941</v>
      </c>
      <c r="CC13" s="12">
        <v>302538.49400000001</v>
      </c>
      <c r="CD13" s="12">
        <v>5.4290000000000003</v>
      </c>
      <c r="CE13" s="29">
        <f>CD13/24.87*100</f>
        <v>21.82951347004423</v>
      </c>
      <c r="CF13" s="12">
        <v>1344121.6869999999</v>
      </c>
      <c r="CG13" s="12">
        <v>24.12</v>
      </c>
      <c r="CH13" s="29">
        <f>CG13/58.916*100</f>
        <v>40.939642881390462</v>
      </c>
      <c r="CI13" s="12">
        <v>433398.17300000001</v>
      </c>
      <c r="CJ13" s="29">
        <v>7.7770000000000001</v>
      </c>
      <c r="CK13" s="12">
        <v>37</v>
      </c>
      <c r="CL13" s="29">
        <v>27.548999999999999</v>
      </c>
      <c r="CM13" s="12">
        <v>19</v>
      </c>
      <c r="CN13" s="12">
        <v>2.718</v>
      </c>
      <c r="CO13" s="29">
        <f>CN13/21.145*100</f>
        <v>12.854102624733979</v>
      </c>
      <c r="CP13" s="12">
        <v>111</v>
      </c>
      <c r="CQ13" s="12">
        <v>4.141</v>
      </c>
      <c r="CR13" s="29">
        <f>CQ13/40.952*100</f>
        <v>10.111838249658136</v>
      </c>
      <c r="CS13" s="12">
        <v>176</v>
      </c>
      <c r="CT13" s="12">
        <v>41.216000000000001</v>
      </c>
      <c r="CU13" s="29">
        <f>CT13/99.677*100</f>
        <v>41.349559075814881</v>
      </c>
      <c r="CV13" s="29">
        <f>CW13/467.6729176</f>
        <v>0.40284854679694732</v>
      </c>
      <c r="CW13" s="12">
        <f>BU13*0.5+BV13*0.5+BY13*0.5+CB13+CE13+CH13*0.5+CJ13*0.5+CL13*0.5+CO13+CR13+CU13*0.5+CU13*0.5+BA13</f>
        <v>188.40135523144849</v>
      </c>
      <c r="CX13" s="12">
        <f>AK13+AQ13+AZ13+BR13+CV13</f>
        <v>2.549845158569032</v>
      </c>
      <c r="CY13" s="29">
        <f>CX13/3.9123</f>
        <v>0.65175092875521612</v>
      </c>
      <c r="CZ13" s="12">
        <v>1640123.6312517438</v>
      </c>
      <c r="DA13" s="12">
        <v>28927192855.682579</v>
      </c>
    </row>
    <row r="14" spans="1:105" s="4" customFormat="1" x14ac:dyDescent="0.25">
      <c r="A14" s="2">
        <v>45046</v>
      </c>
      <c r="B14" s="3" t="s">
        <v>272</v>
      </c>
      <c r="E14" s="3" t="s">
        <v>273</v>
      </c>
      <c r="F14" s="2">
        <v>56.814999999999998</v>
      </c>
      <c r="G14" s="3">
        <v>89</v>
      </c>
      <c r="H14" s="5">
        <v>1</v>
      </c>
      <c r="I14" s="5">
        <v>0</v>
      </c>
      <c r="J14" s="5">
        <v>18.600000000000001</v>
      </c>
      <c r="K14" s="5">
        <v>0</v>
      </c>
      <c r="L14" s="5">
        <v>10500</v>
      </c>
      <c r="M14" s="5">
        <v>50000</v>
      </c>
      <c r="N14" s="6" t="s">
        <v>116</v>
      </c>
      <c r="O14" s="5">
        <v>0</v>
      </c>
      <c r="P14" s="5">
        <v>2.4789876286712628E-3</v>
      </c>
      <c r="Q14" s="5">
        <v>3.5499337227373963E-3</v>
      </c>
      <c r="R14" s="39">
        <v>5.9218267420020464E-3</v>
      </c>
      <c r="S14" s="11">
        <f>R14/3.69679559721054</f>
        <v>1.6018810308231349E-3</v>
      </c>
      <c r="T14" s="18">
        <v>16.667000000000002</v>
      </c>
      <c r="U14" s="18">
        <v>0</v>
      </c>
      <c r="V14" s="18"/>
      <c r="W14" s="18">
        <v>100</v>
      </c>
      <c r="X14" s="18">
        <v>100</v>
      </c>
      <c r="Y14" s="19">
        <v>23.777999999999999</v>
      </c>
      <c r="Z14" s="19">
        <v>23.777999999999999</v>
      </c>
      <c r="AA14" s="19">
        <v>100</v>
      </c>
      <c r="AB14" s="20">
        <v>17.389979775453522</v>
      </c>
      <c r="AC14" s="19">
        <v>0</v>
      </c>
      <c r="AD14" s="19">
        <v>0</v>
      </c>
      <c r="AE14" s="19">
        <v>0</v>
      </c>
      <c r="AF14" s="19">
        <v>23.777999999999999</v>
      </c>
      <c r="AG14" s="21">
        <v>0</v>
      </c>
      <c r="AH14" s="21">
        <v>0</v>
      </c>
      <c r="AI14" s="14">
        <f>T14-Y14-Z14-AA14*0.5+AB14*0.5+AC14*0.5+AD14*0.5-(AE14+AF14)*0.5-(AG14+AH14)*0.5</f>
        <v>-84.083010112273229</v>
      </c>
      <c r="AJ14" s="14">
        <f>(AI14+225.2635)</f>
        <v>141.18048988772676</v>
      </c>
      <c r="AK14" s="21">
        <f>AJ14/344.519957</f>
        <v>0.40978900356627751</v>
      </c>
      <c r="AL14" s="22">
        <v>36.914999999999999</v>
      </c>
      <c r="AM14" s="22">
        <v>0</v>
      </c>
      <c r="AN14" s="22">
        <v>0</v>
      </c>
      <c r="AO14" s="22">
        <v>100</v>
      </c>
      <c r="AP14" s="22">
        <f>AL14+(0.25*AM14)+(AN14*0.5)+(AO14*0.5)</f>
        <v>86.914999999999992</v>
      </c>
      <c r="AQ14" s="22">
        <f>AP14/65.2067358611825</f>
        <v>1.3329144428427127</v>
      </c>
      <c r="AR14" s="23">
        <v>4.3330000000000002</v>
      </c>
      <c r="AS14" s="23">
        <v>72.11</v>
      </c>
      <c r="AT14" s="23">
        <v>16.667000000000002</v>
      </c>
      <c r="AU14" s="23"/>
      <c r="AV14" s="23">
        <v>0</v>
      </c>
      <c r="AW14" s="23">
        <v>100</v>
      </c>
      <c r="AX14" s="23">
        <v>100</v>
      </c>
      <c r="AY14" s="23">
        <f>-1*AR14+AS14*0.5+AT14*0.5+AV14+AW14*0.5+AX14*0.5</f>
        <v>140.05549999999999</v>
      </c>
      <c r="AZ14" s="24">
        <f>AY14/192.0565</f>
        <v>0.72924113477023689</v>
      </c>
      <c r="BA14" s="30">
        <v>0</v>
      </c>
      <c r="BB14" s="25">
        <f>BA14/17.469*100</f>
        <v>0</v>
      </c>
      <c r="BC14" s="25">
        <v>0</v>
      </c>
      <c r="BD14" s="25">
        <f>BB14+BC14*0.5</f>
        <v>0</v>
      </c>
      <c r="BE14" s="26">
        <f>BD14/574.6353</f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0</v>
      </c>
      <c r="BQ14" s="27">
        <f>BF14+BG14+BH14+BI14+BJ14+BK14+BL14+BM14+BP14+(BN14*0.5+BO14)</f>
        <v>0</v>
      </c>
      <c r="BR14" s="28">
        <f>BQ14/267.537496143959</f>
        <v>0</v>
      </c>
      <c r="BS14" s="12">
        <v>3</v>
      </c>
      <c r="BT14" s="12">
        <v>4</v>
      </c>
      <c r="BU14" s="29">
        <f>BS14/DA14*100000000000/165.8</f>
        <v>31.847205011876301</v>
      </c>
      <c r="BV14" s="29">
        <f>BT14/DA14*100000000000/386.3</f>
        <v>18.225098251683807</v>
      </c>
      <c r="BW14" s="12">
        <v>322.733</v>
      </c>
      <c r="BX14" s="12">
        <v>6.6150000000000002</v>
      </c>
      <c r="BY14" s="29">
        <f>BX14/76.76*100</f>
        <v>8.6177696717040124</v>
      </c>
      <c r="BZ14" s="12">
        <v>0</v>
      </c>
      <c r="CA14" s="12">
        <v>0</v>
      </c>
      <c r="CB14" s="29">
        <f>BZ14/623531*100</f>
        <v>0</v>
      </c>
      <c r="CC14" s="12">
        <v>0</v>
      </c>
      <c r="CD14" s="12">
        <v>0</v>
      </c>
      <c r="CE14" s="29">
        <f>CD14/24.87*100</f>
        <v>0</v>
      </c>
      <c r="CF14" s="12">
        <v>0</v>
      </c>
      <c r="CG14" s="12">
        <v>0</v>
      </c>
      <c r="CH14" s="29">
        <f>CG14/58.916*100</f>
        <v>0</v>
      </c>
      <c r="CI14" s="12">
        <v>0</v>
      </c>
      <c r="CJ14" s="29">
        <v>0</v>
      </c>
      <c r="CK14" s="12">
        <v>1</v>
      </c>
      <c r="CL14" s="29">
        <v>1.8149999999999999</v>
      </c>
      <c r="CM14" s="12">
        <v>0</v>
      </c>
      <c r="CN14" s="12">
        <v>0</v>
      </c>
      <c r="CO14" s="29">
        <f>CN14/21.145*100</f>
        <v>0</v>
      </c>
      <c r="CP14" s="12">
        <v>0</v>
      </c>
      <c r="CQ14" s="12">
        <v>0</v>
      </c>
      <c r="CR14" s="29">
        <f>CQ14/40.952*100</f>
        <v>0</v>
      </c>
      <c r="CS14" s="12">
        <v>1</v>
      </c>
      <c r="CT14" s="12">
        <v>1.8160000000000001</v>
      </c>
      <c r="CU14" s="29">
        <f>CT14/99.677*100</f>
        <v>1.8218846875407566</v>
      </c>
      <c r="CV14" s="29">
        <f>CW14/467.6729176</f>
        <v>6.8583020200896086E-2</v>
      </c>
      <c r="CW14" s="12">
        <f>BU14*0.5+BV14*0.5+BY14*0.5+CB14+CE14+CH14*0.5+CJ14*0.5+CL14*0.5+CO14+CR14+CU14*0.5+CU14*0.5+BA14</f>
        <v>32.074421155172814</v>
      </c>
      <c r="CX14" s="12">
        <f>AK14+AQ14+AZ14+BR14+CV14</f>
        <v>2.540527601380123</v>
      </c>
      <c r="CY14" s="29">
        <f>CX14/3.9123</f>
        <v>0.64936932274624204</v>
      </c>
      <c r="CZ14" s="12">
        <v>104603.11021557509</v>
      </c>
      <c r="DA14" s="12">
        <v>56815313.172462523</v>
      </c>
    </row>
    <row r="15" spans="1:105" s="4" customFormat="1" x14ac:dyDescent="0.25">
      <c r="A15" s="2">
        <v>18000</v>
      </c>
      <c r="B15" s="3" t="s">
        <v>210</v>
      </c>
      <c r="E15" s="3" t="s">
        <v>211</v>
      </c>
      <c r="F15" s="2">
        <v>3660.1060000000002</v>
      </c>
      <c r="G15" s="3">
        <v>34</v>
      </c>
      <c r="H15" s="5">
        <v>2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/>
      <c r="O15" s="5">
        <v>0</v>
      </c>
      <c r="P15" s="5">
        <v>0</v>
      </c>
      <c r="Q15" s="5">
        <v>0</v>
      </c>
      <c r="R15" s="39">
        <v>0</v>
      </c>
      <c r="S15" s="11">
        <f>R15/3.69679559721054</f>
        <v>0</v>
      </c>
      <c r="T15" s="18">
        <v>53.53</v>
      </c>
      <c r="U15" s="18">
        <v>42.31</v>
      </c>
      <c r="V15" s="18">
        <v>31.117000000000001</v>
      </c>
      <c r="W15" s="18">
        <v>27.692</v>
      </c>
      <c r="X15" s="18">
        <v>28.827000000000002</v>
      </c>
      <c r="Y15" s="19">
        <v>58.823</v>
      </c>
      <c r="Z15" s="19">
        <v>20.506</v>
      </c>
      <c r="AA15" s="19">
        <v>95.01</v>
      </c>
      <c r="AB15" s="20">
        <v>42.309950793527236</v>
      </c>
      <c r="AC15" s="19">
        <v>85</v>
      </c>
      <c r="AD15" s="19">
        <v>90.481999999999999</v>
      </c>
      <c r="AE15" s="19">
        <v>0</v>
      </c>
      <c r="AF15" s="19">
        <v>0</v>
      </c>
      <c r="AG15" s="21">
        <v>0</v>
      </c>
      <c r="AH15" s="21">
        <v>0</v>
      </c>
      <c r="AI15" s="14">
        <f>T15-Y15-Z15-AA15*0.5+AB15*0.5+AC15*0.5+AD15*0.5-(AE15+AF15)*0.5-(AG15+AH15)*0.5</f>
        <v>35.591975396763615</v>
      </c>
      <c r="AJ15" s="14">
        <f>(AI15+225.2635)</f>
        <v>260.85547539676361</v>
      </c>
      <c r="AK15" s="21">
        <f>AJ15/344.519957</f>
        <v>0.75715635653804414</v>
      </c>
      <c r="AL15" s="22">
        <v>14.3</v>
      </c>
      <c r="AM15" s="22">
        <v>0.873</v>
      </c>
      <c r="AN15" s="22">
        <v>1.2853470437017995</v>
      </c>
      <c r="AO15" s="22">
        <v>7.6920000000000002</v>
      </c>
      <c r="AP15" s="22">
        <f>AL15+(0.25*AM15)+(AN15*0.5)+(AO15*0.5)</f>
        <v>19.006923521850901</v>
      </c>
      <c r="AQ15" s="22">
        <f>AP15/65.2067358611825</f>
        <v>0.29148711817617146</v>
      </c>
      <c r="AR15" s="23">
        <v>0.16600000000000001</v>
      </c>
      <c r="AS15" s="23">
        <v>96.54</v>
      </c>
      <c r="AT15" s="23">
        <v>87.691999999999993</v>
      </c>
      <c r="AU15" s="23">
        <v>3.464</v>
      </c>
      <c r="AV15" s="23">
        <v>0.1</v>
      </c>
      <c r="AW15" s="23">
        <v>95</v>
      </c>
      <c r="AX15" s="23">
        <v>95</v>
      </c>
      <c r="AY15" s="23">
        <f>-1*AR15+AS15*0.5+AT15*0.5+AV15+AW15*0.5+AX15*0.5</f>
        <v>187.05</v>
      </c>
      <c r="AZ15" s="24">
        <f>AY15/192.0565</f>
        <v>0.97393215017455803</v>
      </c>
      <c r="BA15" s="25">
        <v>6.4000000000000001E-2</v>
      </c>
      <c r="BB15" s="25">
        <f>BA15/17.469*100</f>
        <v>0.36636327208197378</v>
      </c>
      <c r="BC15" s="25">
        <v>2.038295243977764</v>
      </c>
      <c r="BD15" s="25">
        <f>BB15+BC15*0.5</f>
        <v>1.3855108940708558</v>
      </c>
      <c r="BE15" s="26">
        <f>BD15/574.6353</f>
        <v>2.4111134385076164E-3</v>
      </c>
      <c r="BF15" s="27">
        <v>12</v>
      </c>
      <c r="BG15" s="27">
        <v>0</v>
      </c>
      <c r="BH15" s="27">
        <v>2</v>
      </c>
      <c r="BI15" s="27">
        <v>0</v>
      </c>
      <c r="BJ15" s="27">
        <v>17</v>
      </c>
      <c r="BK15" s="27">
        <v>1</v>
      </c>
      <c r="BL15" s="27">
        <v>0</v>
      </c>
      <c r="BM15" s="27">
        <v>1</v>
      </c>
      <c r="BN15" s="27">
        <v>5</v>
      </c>
      <c r="BO15" s="27">
        <v>1.2853470437017995</v>
      </c>
      <c r="BP15" s="27">
        <v>0</v>
      </c>
      <c r="BQ15" s="27">
        <f>BF15+BG15+BH15+BI15+BJ15+BK15+BL15+BM15+BP15+(BN15*0.5+BO15)</f>
        <v>36.785347043701798</v>
      </c>
      <c r="BR15" s="28">
        <f>BQ15/267.537496143959</f>
        <v>0.13749604288704265</v>
      </c>
      <c r="BS15" s="12">
        <v>114</v>
      </c>
      <c r="BT15" s="12">
        <v>467</v>
      </c>
      <c r="BU15" s="29">
        <f>BS15/DA15*100000000000/165.8</f>
        <v>18.78566385337183</v>
      </c>
      <c r="BV15" s="29">
        <f>BT15/DA15*100000000000/386.3</f>
        <v>33.02922581388853</v>
      </c>
      <c r="BW15" s="12">
        <v>14380.81</v>
      </c>
      <c r="BX15" s="12">
        <v>1.879</v>
      </c>
      <c r="BY15" s="29">
        <f>BX15/76.76*100</f>
        <v>2.4478895257946847</v>
      </c>
      <c r="BZ15" s="12">
        <v>0</v>
      </c>
      <c r="CA15" s="12">
        <v>0</v>
      </c>
      <c r="CB15" s="29">
        <f>BZ15/623531*100</f>
        <v>0</v>
      </c>
      <c r="CC15" s="12">
        <v>6943.8590000000004</v>
      </c>
      <c r="CD15" s="12">
        <v>0.90700000000000003</v>
      </c>
      <c r="CE15" s="29">
        <f>CD15/24.87*100</f>
        <v>3.6469642139123439</v>
      </c>
      <c r="CF15" s="12">
        <v>268233.44400000002</v>
      </c>
      <c r="CG15" s="12">
        <v>35.048999999999999</v>
      </c>
      <c r="CH15" s="29">
        <f>CG15/58.916*100</f>
        <v>59.489782062597598</v>
      </c>
      <c r="CI15" s="12">
        <v>276179.65999999997</v>
      </c>
      <c r="CJ15" s="29">
        <v>100</v>
      </c>
      <c r="CK15" s="12">
        <v>2</v>
      </c>
      <c r="CL15" s="29">
        <v>3.0000000000000001E-3</v>
      </c>
      <c r="CM15" s="12">
        <v>0</v>
      </c>
      <c r="CN15" s="12">
        <v>0</v>
      </c>
      <c r="CO15" s="29">
        <f>CN15/21.145*100</f>
        <v>0</v>
      </c>
      <c r="CP15" s="12">
        <v>5</v>
      </c>
      <c r="CQ15" s="12">
        <v>1.595</v>
      </c>
      <c r="CR15" s="29">
        <f>CQ15/40.952*100</f>
        <v>3.8948036725923036</v>
      </c>
      <c r="CS15" s="12">
        <v>13</v>
      </c>
      <c r="CT15" s="12">
        <v>31.158000000000001</v>
      </c>
      <c r="CU15" s="29">
        <f>CT15/99.677*100</f>
        <v>31.258966461671196</v>
      </c>
      <c r="CV15" s="29">
        <f>CW15/467.6729176</f>
        <v>0.31163342902967822</v>
      </c>
      <c r="CW15" s="12">
        <f>BU15*0.5+BV15*0.5+BY15*0.5+CB15+CE15+CH15*0.5+CJ15*0.5+CL15*0.5+CO15+CR15+CU15*0.5+CU15*0.5+BA15</f>
        <v>145.74251497600216</v>
      </c>
      <c r="CX15" s="12">
        <f>AK15+AQ15+AZ15+BR15+CV15</f>
        <v>2.4717050968054943</v>
      </c>
      <c r="CY15" s="29">
        <f>CX15/3.9123</f>
        <v>0.63177800700495723</v>
      </c>
      <c r="CZ15" s="12">
        <v>570254.092348009</v>
      </c>
      <c r="DA15" s="12">
        <v>3660106969.8965588</v>
      </c>
    </row>
    <row r="16" spans="1:105" s="4" customFormat="1" x14ac:dyDescent="0.25">
      <c r="A16" s="2">
        <v>32000</v>
      </c>
      <c r="B16" s="3" t="s">
        <v>198</v>
      </c>
      <c r="E16" s="3" t="s">
        <v>199</v>
      </c>
      <c r="F16" s="2">
        <v>1607.2080000000001</v>
      </c>
      <c r="G16" s="3">
        <v>62</v>
      </c>
      <c r="H16" s="5">
        <v>3</v>
      </c>
      <c r="I16" s="5">
        <v>0</v>
      </c>
      <c r="J16" s="5">
        <v>20.7</v>
      </c>
      <c r="K16" s="5">
        <v>0</v>
      </c>
      <c r="L16" s="5">
        <v>4988</v>
      </c>
      <c r="M16" s="5">
        <v>30200</v>
      </c>
      <c r="N16" s="6" t="s">
        <v>116</v>
      </c>
      <c r="O16" s="5">
        <v>0</v>
      </c>
      <c r="P16" s="5">
        <v>1.1776371706487864E-3</v>
      </c>
      <c r="Q16" s="5">
        <v>2.1441599685333877E-3</v>
      </c>
      <c r="R16" s="39">
        <v>3.2251448593937143E-3</v>
      </c>
      <c r="S16" s="11">
        <f>R16/3.69679559721054</f>
        <v>8.724163331689977E-4</v>
      </c>
      <c r="T16" s="18">
        <v>47.872</v>
      </c>
      <c r="U16" s="18">
        <v>47.88</v>
      </c>
      <c r="V16" s="18">
        <v>6.1020000000000003</v>
      </c>
      <c r="W16" s="18">
        <v>58.823999999999998</v>
      </c>
      <c r="X16" s="18">
        <v>71.41</v>
      </c>
      <c r="Y16" s="19">
        <v>53.704999999999998</v>
      </c>
      <c r="Z16" s="19">
        <v>38.954000000000001</v>
      </c>
      <c r="AA16" s="19">
        <v>98.805999999999997</v>
      </c>
      <c r="AB16" s="20">
        <v>47.879944315624769</v>
      </c>
      <c r="AC16" s="19">
        <v>70.667000000000002</v>
      </c>
      <c r="AD16" s="19">
        <v>64.242000000000004</v>
      </c>
      <c r="AE16" s="19">
        <v>0</v>
      </c>
      <c r="AF16" s="19">
        <v>0</v>
      </c>
      <c r="AG16" s="21">
        <v>0</v>
      </c>
      <c r="AH16" s="21">
        <v>0</v>
      </c>
      <c r="AI16" s="14">
        <f>T16-Y16-Z16-AA16*0.5+AB16*0.5+AC16*0.5+AD16*0.5-(AE16+AF16)*0.5-(AG16+AH16)*0.5</f>
        <v>-2.7955278421876173</v>
      </c>
      <c r="AJ16" s="14">
        <f>(AI16+225.2635)</f>
        <v>222.46797215781237</v>
      </c>
      <c r="AK16" s="21">
        <f>AJ16/344.519957</f>
        <v>0.64573319378944538</v>
      </c>
      <c r="AL16" s="22">
        <v>13.964</v>
      </c>
      <c r="AM16" s="22">
        <v>0.52400000000000002</v>
      </c>
      <c r="AN16" s="22">
        <v>0.77120822622107965</v>
      </c>
      <c r="AO16" s="22">
        <v>19.149000000000001</v>
      </c>
      <c r="AP16" s="22">
        <f>AL16+(0.25*AM16)+(AN16*0.5)+(AO16*0.5)</f>
        <v>24.055104113110541</v>
      </c>
      <c r="AQ16" s="22">
        <f>AP16/65.2067358611825</f>
        <v>0.36890520274348715</v>
      </c>
      <c r="AR16" s="23">
        <v>0.88200000000000001</v>
      </c>
      <c r="AS16" s="23">
        <v>93.858999999999995</v>
      </c>
      <c r="AT16" s="23">
        <v>81.915000000000006</v>
      </c>
      <c r="AU16" s="23">
        <v>5.5259999999999998</v>
      </c>
      <c r="AV16" s="23">
        <v>0.106</v>
      </c>
      <c r="AW16" s="23">
        <v>92</v>
      </c>
      <c r="AX16" s="23">
        <v>86.667000000000002</v>
      </c>
      <c r="AY16" s="23">
        <f>-1*AR16+AS16*0.5+AT16*0.5+AV16+AW16*0.5+AX16*0.5</f>
        <v>176.44450000000001</v>
      </c>
      <c r="AZ16" s="24">
        <f>AY16/192.0565</f>
        <v>0.91871142085792468</v>
      </c>
      <c r="BA16" s="25">
        <v>0.247</v>
      </c>
      <c r="BB16" s="25">
        <f>BA16/17.469*100</f>
        <v>1.4139332531913673</v>
      </c>
      <c r="BC16" s="25">
        <v>1.605929586164299</v>
      </c>
      <c r="BD16" s="25">
        <f>BB16+BC16*0.5</f>
        <v>2.2168980462735171</v>
      </c>
      <c r="BE16" s="26">
        <f>BD16/574.6353</f>
        <v>3.8579217919148317E-3</v>
      </c>
      <c r="BF16" s="27">
        <v>10</v>
      </c>
      <c r="BG16" s="27">
        <v>0</v>
      </c>
      <c r="BH16" s="27">
        <v>3</v>
      </c>
      <c r="BI16" s="27">
        <v>0</v>
      </c>
      <c r="BJ16" s="27">
        <v>10</v>
      </c>
      <c r="BK16" s="27">
        <v>1</v>
      </c>
      <c r="BL16" s="27">
        <v>0</v>
      </c>
      <c r="BM16" s="27">
        <v>2</v>
      </c>
      <c r="BN16" s="27">
        <v>3</v>
      </c>
      <c r="BO16" s="27">
        <v>0.77120822622107965</v>
      </c>
      <c r="BP16" s="27">
        <v>1.0640000000000001</v>
      </c>
      <c r="BQ16" s="27">
        <f>BF16+BG16+BH16+BI16+BJ16+BK16+BL16+BM16+BP16+(BN16*0.5+BO16)</f>
        <v>29.335208226221081</v>
      </c>
      <c r="BR16" s="28">
        <f>BQ16/267.537496143959</f>
        <v>0.1096489600487108</v>
      </c>
      <c r="BS16" s="12">
        <v>45</v>
      </c>
      <c r="BT16" s="12">
        <v>176</v>
      </c>
      <c r="BU16" s="29">
        <f>BS16/DA16*100000000000/165.8</f>
        <v>16.887125905454958</v>
      </c>
      <c r="BV16" s="29">
        <f>BT16/DA16*100000000000/386.3</f>
        <v>28.347561976696298</v>
      </c>
      <c r="BW16" s="12">
        <v>1713.53</v>
      </c>
      <c r="BX16" s="12">
        <v>0.40300000000000002</v>
      </c>
      <c r="BY16" s="29">
        <f>BX16/76.76*100</f>
        <v>0.52501302761855129</v>
      </c>
      <c r="BZ16" s="12">
        <v>0</v>
      </c>
      <c r="CA16" s="12">
        <v>0</v>
      </c>
      <c r="CB16" s="29">
        <f>BZ16/623531*100</f>
        <v>0</v>
      </c>
      <c r="CC16" s="12">
        <v>6595.2640000000001</v>
      </c>
      <c r="CD16" s="12">
        <v>1.55</v>
      </c>
      <c r="CE16" s="29">
        <f>CD16/24.87*100</f>
        <v>6.2324085243264982</v>
      </c>
      <c r="CF16" s="12">
        <v>234233.02299999999</v>
      </c>
      <c r="CG16" s="12">
        <v>55.058999999999997</v>
      </c>
      <c r="CH16" s="29">
        <f>CG16/58.916*100</f>
        <v>93.453391268925245</v>
      </c>
      <c r="CI16" s="12">
        <v>409650.027</v>
      </c>
      <c r="CJ16" s="29">
        <v>100</v>
      </c>
      <c r="CK16" s="12">
        <v>0</v>
      </c>
      <c r="CL16" s="29">
        <v>0</v>
      </c>
      <c r="CM16" s="12">
        <v>0</v>
      </c>
      <c r="CN16" s="12">
        <v>0</v>
      </c>
      <c r="CO16" s="29">
        <f>CN16/21.145*100</f>
        <v>0</v>
      </c>
      <c r="CP16" s="12">
        <v>1</v>
      </c>
      <c r="CQ16" s="12">
        <v>0.96299999999999997</v>
      </c>
      <c r="CR16" s="29">
        <f>CQ16/40.952*100</f>
        <v>2.3515335026372339</v>
      </c>
      <c r="CS16" s="12">
        <v>17</v>
      </c>
      <c r="CT16" s="12">
        <v>39.119999999999997</v>
      </c>
      <c r="CU16" s="29">
        <f>CT16/99.677*100</f>
        <v>39.246767057596031</v>
      </c>
      <c r="CV16" s="29">
        <f>CW16/467.6729176</f>
        <v>0.35855027918748844</v>
      </c>
      <c r="CW16" s="12">
        <f>BU16*0.5+BV16*0.5+BY16*0.5+CB16+CE16+CH16*0.5+CJ16*0.5+CL16*0.5+CO16+CR16+CU16*0.5+CU16*0.5+BA16</f>
        <v>167.68425517390727</v>
      </c>
      <c r="CX16" s="12">
        <f>AK16+AQ16+AZ16+BR16+CV16</f>
        <v>2.4015490566270561</v>
      </c>
      <c r="CY16" s="29">
        <f>CX16/3.9123</f>
        <v>0.61384583406872073</v>
      </c>
      <c r="CZ16" s="12">
        <v>441130.71464761399</v>
      </c>
      <c r="DA16" s="12">
        <v>1607208594.772974</v>
      </c>
    </row>
    <row r="17" spans="1:105" s="4" customFormat="1" x14ac:dyDescent="0.25">
      <c r="A17" s="2">
        <v>99000</v>
      </c>
      <c r="B17" s="3" t="s">
        <v>176</v>
      </c>
      <c r="E17" s="3" t="s">
        <v>177</v>
      </c>
      <c r="F17" s="2">
        <v>223.80099999999999</v>
      </c>
      <c r="G17" s="3">
        <v>196</v>
      </c>
      <c r="H17" s="5">
        <v>7</v>
      </c>
      <c r="I17" s="5">
        <v>0</v>
      </c>
      <c r="J17" s="5">
        <v>4.2</v>
      </c>
      <c r="K17" s="5">
        <v>0</v>
      </c>
      <c r="L17" s="5">
        <v>387</v>
      </c>
      <c r="M17" s="5">
        <v>1500</v>
      </c>
      <c r="N17" s="6" t="s">
        <v>113</v>
      </c>
      <c r="O17" s="5">
        <v>0</v>
      </c>
      <c r="P17" s="5">
        <v>9.1368401171026544E-5</v>
      </c>
      <c r="Q17" s="5">
        <v>1.064980116821219E-4</v>
      </c>
      <c r="R17" s="39">
        <v>1.9635345180203892E-4</v>
      </c>
      <c r="S17" s="11">
        <f>R17/3.69679559721054</f>
        <v>5.3114500555616243E-5</v>
      </c>
      <c r="T17" s="18">
        <v>46.154000000000003</v>
      </c>
      <c r="U17" s="18">
        <v>46.15</v>
      </c>
      <c r="V17" s="18">
        <v>28.611999999999998</v>
      </c>
      <c r="W17" s="18">
        <v>10</v>
      </c>
      <c r="X17" s="18">
        <v>17.599</v>
      </c>
      <c r="Y17" s="19">
        <v>8.484</v>
      </c>
      <c r="Z17" s="19">
        <v>45.491</v>
      </c>
      <c r="AA17" s="19">
        <v>91.561000000000007</v>
      </c>
      <c r="AB17" s="20">
        <v>46.149946327612426</v>
      </c>
      <c r="AC17" s="19">
        <v>40</v>
      </c>
      <c r="AD17" s="19">
        <v>63.183</v>
      </c>
      <c r="AE17" s="19">
        <v>0</v>
      </c>
      <c r="AF17" s="19">
        <v>0</v>
      </c>
      <c r="AG17" s="21">
        <v>0</v>
      </c>
      <c r="AH17" s="21">
        <v>0</v>
      </c>
      <c r="AI17" s="14">
        <f>T17-Y17-Z17-AA17*0.5+AB17*0.5+AC17*0.5+AD17*0.5-(AE17+AF17)*0.5-(AG17+AH17)*0.5</f>
        <v>21.064973163806211</v>
      </c>
      <c r="AJ17" s="14">
        <f>(AI17+225.2635)</f>
        <v>246.32847316380619</v>
      </c>
      <c r="AK17" s="21">
        <f>AJ17/344.519957</f>
        <v>0.71499043280040298</v>
      </c>
      <c r="AL17" s="22">
        <v>0</v>
      </c>
      <c r="AM17" s="22">
        <v>0.17499999999999999</v>
      </c>
      <c r="AN17" s="22">
        <v>0</v>
      </c>
      <c r="AO17" s="22">
        <v>38.462000000000003</v>
      </c>
      <c r="AP17" s="22">
        <f>AL17+(0.25*AM17)+(AN17*0.5)+(AO17*0.5)</f>
        <v>19.274750000000001</v>
      </c>
      <c r="AQ17" s="22">
        <f>AP17/65.2067358611825</f>
        <v>0.29559446191316319</v>
      </c>
      <c r="AR17" s="23">
        <v>0.20300000000000001</v>
      </c>
      <c r="AS17" s="23">
        <v>28.513000000000002</v>
      </c>
      <c r="AT17" s="23">
        <v>53.845999999999997</v>
      </c>
      <c r="AU17" s="23"/>
      <c r="AV17" s="23">
        <v>0</v>
      </c>
      <c r="AW17" s="23">
        <v>100</v>
      </c>
      <c r="AX17" s="23">
        <v>80</v>
      </c>
      <c r="AY17" s="23">
        <f>-1*AR17+AS17*0.5+AT17*0.5+AV17+AW17*0.5+AX17*0.5</f>
        <v>130.97649999999999</v>
      </c>
      <c r="AZ17" s="24">
        <f>AY17/192.0565</f>
        <v>0.68196858736882104</v>
      </c>
      <c r="BA17" s="30">
        <v>0</v>
      </c>
      <c r="BB17" s="25">
        <f>BA17/17.469*100</f>
        <v>0</v>
      </c>
      <c r="BC17" s="25">
        <v>0.43236565781346509</v>
      </c>
      <c r="BD17" s="25">
        <f>BB17+BC17*0.5</f>
        <v>0.21618282890673254</v>
      </c>
      <c r="BE17" s="26">
        <f>BD17/574.6353</f>
        <v>3.7620875171910347E-4</v>
      </c>
      <c r="BF17" s="27">
        <v>7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7">
        <f>BF17+BG17+BH17+BI17+BJ17+BK17+BL17+BM17+BP17+(BN17*0.5+BO17)</f>
        <v>7</v>
      </c>
      <c r="BR17" s="28">
        <f>BQ17/267.537496143959</f>
        <v>2.6164556747714257E-2</v>
      </c>
      <c r="BS17" s="12">
        <v>11</v>
      </c>
      <c r="BT17" s="12">
        <v>14</v>
      </c>
      <c r="BU17" s="29">
        <f>BS17/DA17*100000000000/165.8</f>
        <v>29.644600630023966</v>
      </c>
      <c r="BV17" s="29">
        <f>BT17/DA17*100000000000/386.3</f>
        <v>16.193501749090824</v>
      </c>
      <c r="BW17" s="12">
        <v>50065.654999999999</v>
      </c>
      <c r="BX17" s="12">
        <v>50.829000000000001</v>
      </c>
      <c r="BY17" s="29">
        <f>BX17/76.76*100</f>
        <v>66.218082334549251</v>
      </c>
      <c r="BZ17" s="12">
        <v>0</v>
      </c>
      <c r="CA17" s="12">
        <v>0</v>
      </c>
      <c r="CB17" s="29">
        <f>BZ17/623531*100</f>
        <v>0</v>
      </c>
      <c r="CC17" s="12">
        <v>3979.0659999999998</v>
      </c>
      <c r="CD17" s="12">
        <v>4.04</v>
      </c>
      <c r="CE17" s="29">
        <f>CD17/24.87*100</f>
        <v>16.244471250502613</v>
      </c>
      <c r="CF17" s="12">
        <v>53999.661</v>
      </c>
      <c r="CG17" s="12">
        <v>54.823</v>
      </c>
      <c r="CH17" s="29">
        <f>CG17/58.916*100</f>
        <v>93.052820965442322</v>
      </c>
      <c r="CI17" s="12">
        <v>0</v>
      </c>
      <c r="CJ17" s="29">
        <v>0</v>
      </c>
      <c r="CK17" s="12">
        <v>3</v>
      </c>
      <c r="CL17" s="29">
        <v>80.588999999999999</v>
      </c>
      <c r="CM17" s="12">
        <v>0</v>
      </c>
      <c r="CN17" s="12">
        <v>0</v>
      </c>
      <c r="CO17" s="29">
        <f>CN17/21.145*100</f>
        <v>0</v>
      </c>
      <c r="CP17" s="12">
        <v>1</v>
      </c>
      <c r="CQ17" s="12">
        <v>1.083</v>
      </c>
      <c r="CR17" s="29">
        <f>CQ17/40.952*100</f>
        <v>2.6445594842742723</v>
      </c>
      <c r="CS17" s="12">
        <v>4</v>
      </c>
      <c r="CT17" s="12">
        <v>88.986000000000004</v>
      </c>
      <c r="CU17" s="29">
        <f>CT17/99.677*100</f>
        <v>89.274356170430494</v>
      </c>
      <c r="CV17" s="29">
        <f>CW17/467.6729176</f>
        <v>0.53672637499067488</v>
      </c>
      <c r="CW17" s="12">
        <f>BU17*0.5+BV17*0.5+BY17*0.5+CB17+CE17+CH17*0.5+CJ17*0.5+CL17*0.5+CO17+CR17+CU17*0.5+CU17*0.5+BA17</f>
        <v>251.01238974476058</v>
      </c>
      <c r="CX17" s="12">
        <f>AK17+AQ17+AZ17+BR17+CV17</f>
        <v>2.2554444138207761</v>
      </c>
      <c r="CY17" s="29">
        <f>CX17/3.9123</f>
        <v>0.5765008853668625</v>
      </c>
      <c r="CZ17" s="12">
        <v>90210.861069282968</v>
      </c>
      <c r="DA17" s="12">
        <v>223801274.29155815</v>
      </c>
    </row>
    <row r="18" spans="1:105" s="4" customFormat="1" x14ac:dyDescent="0.25">
      <c r="A18" s="2">
        <v>17000</v>
      </c>
      <c r="B18" s="3" t="s">
        <v>234</v>
      </c>
      <c r="E18" s="3" t="s">
        <v>235</v>
      </c>
      <c r="F18" s="2">
        <v>1343.3409999999999</v>
      </c>
      <c r="G18" s="3">
        <v>32</v>
      </c>
      <c r="H18" s="5">
        <v>1</v>
      </c>
      <c r="I18" s="5">
        <v>0</v>
      </c>
      <c r="J18" s="5">
        <v>15.9</v>
      </c>
      <c r="K18" s="5">
        <v>0</v>
      </c>
      <c r="L18" s="5">
        <v>2150</v>
      </c>
      <c r="M18" s="5">
        <v>9000</v>
      </c>
      <c r="N18" s="6" t="s">
        <v>138</v>
      </c>
      <c r="O18" s="5">
        <v>0</v>
      </c>
      <c r="P18" s="5">
        <v>5.0760222872792517E-4</v>
      </c>
      <c r="Q18" s="5">
        <v>6.3898807009273137E-4</v>
      </c>
      <c r="R18" s="39">
        <v>1.1334517146841759E-3</v>
      </c>
      <c r="S18" s="11">
        <f>R18/3.69679559721054</f>
        <v>3.0660383699316105E-4</v>
      </c>
      <c r="T18" s="18">
        <v>44.6</v>
      </c>
      <c r="U18" s="18">
        <v>37.5</v>
      </c>
      <c r="V18" s="18">
        <v>7.7789999999999999</v>
      </c>
      <c r="W18" s="18">
        <v>38.889000000000003</v>
      </c>
      <c r="X18" s="18">
        <v>22.64</v>
      </c>
      <c r="Y18" s="19">
        <v>57.984000000000002</v>
      </c>
      <c r="Z18" s="19">
        <v>14.734999999999999</v>
      </c>
      <c r="AA18" s="19">
        <v>73.725999999999999</v>
      </c>
      <c r="AB18" s="20">
        <v>37.499956387550718</v>
      </c>
      <c r="AC18" s="19">
        <v>85.713999999999999</v>
      </c>
      <c r="AD18" s="19">
        <v>97.192999999999998</v>
      </c>
      <c r="AE18" s="19">
        <v>0</v>
      </c>
      <c r="AF18" s="19">
        <v>0</v>
      </c>
      <c r="AG18" s="21">
        <v>0</v>
      </c>
      <c r="AH18" s="21">
        <v>0</v>
      </c>
      <c r="AI18" s="14">
        <f>T18-Y18-Z18-AA18*0.5+AB18*0.5+AC18*0.5+AD18*0.5-(AE18+AF18)*0.5-(AG18+AH18)*0.5</f>
        <v>45.221478193775361</v>
      </c>
      <c r="AJ18" s="14">
        <f>(AI18+225.2635)</f>
        <v>270.48497819377536</v>
      </c>
      <c r="AK18" s="21">
        <f>AJ18/344.519957</f>
        <v>0.7851068499749505</v>
      </c>
      <c r="AL18" s="22">
        <v>14.167999999999999</v>
      </c>
      <c r="AM18" s="22">
        <v>0</v>
      </c>
      <c r="AN18" s="22">
        <v>0</v>
      </c>
      <c r="AO18" s="22">
        <v>5.3570000000000002</v>
      </c>
      <c r="AP18" s="22">
        <f>AL18+(0.25*AM18)+(AN18*0.5)+(AO18*0.5)</f>
        <v>16.846499999999999</v>
      </c>
      <c r="AQ18" s="22">
        <f>AP18/65.2067358611825</f>
        <v>0.2583552109687598</v>
      </c>
      <c r="AR18" s="23">
        <v>0.19500000000000001</v>
      </c>
      <c r="AS18" s="23">
        <v>93.793999999999997</v>
      </c>
      <c r="AT18" s="23">
        <v>87.5</v>
      </c>
      <c r="AU18" s="23">
        <v>1.611</v>
      </c>
      <c r="AV18" s="23">
        <v>7.0000000000000007E-2</v>
      </c>
      <c r="AW18" s="23">
        <v>92.856999999999999</v>
      </c>
      <c r="AX18" s="23">
        <v>100</v>
      </c>
      <c r="AY18" s="23">
        <f>-1*AR18+AS18*0.5+AT18*0.5+AV18+AW18*0.5+AX18*0.5</f>
        <v>186.95049999999998</v>
      </c>
      <c r="AZ18" s="24">
        <f>AY18/192.0565</f>
        <v>0.97341407346275688</v>
      </c>
      <c r="BA18" s="25">
        <v>4.9000000000000002E-2</v>
      </c>
      <c r="BB18" s="25">
        <f>BA18/17.469*100</f>
        <v>0.2804968801877612</v>
      </c>
      <c r="BC18" s="25">
        <v>0.80296479308214952</v>
      </c>
      <c r="BD18" s="25">
        <f>BB18+BC18*0.5</f>
        <v>0.68197927672883596</v>
      </c>
      <c r="BE18" s="26">
        <f>BD18/574.6353</f>
        <v>1.1868036591710185E-3</v>
      </c>
      <c r="BF18" s="27">
        <v>5</v>
      </c>
      <c r="BG18" s="27">
        <v>0</v>
      </c>
      <c r="BH18" s="27">
        <v>1</v>
      </c>
      <c r="BI18" s="27">
        <v>0</v>
      </c>
      <c r="BJ18" s="27">
        <v>6</v>
      </c>
      <c r="BK18" s="27">
        <v>1</v>
      </c>
      <c r="BL18" s="27">
        <v>0</v>
      </c>
      <c r="BM18" s="27">
        <v>0</v>
      </c>
      <c r="BN18" s="27">
        <v>0</v>
      </c>
      <c r="BO18" s="27">
        <v>0</v>
      </c>
      <c r="BP18" s="27">
        <v>0</v>
      </c>
      <c r="BQ18" s="27">
        <f>BF18+BG18+BH18+BI18+BJ18+BK18+BL18+BM18+BP18+(BN18*0.5+BO18)</f>
        <v>13</v>
      </c>
      <c r="BR18" s="28">
        <f>BQ18/267.537496143959</f>
        <v>4.8591319674326477E-2</v>
      </c>
      <c r="BS18" s="12">
        <v>107</v>
      </c>
      <c r="BT18" s="12">
        <v>148</v>
      </c>
      <c r="BU18" s="29">
        <f>BS18/DA18*100000000000/165.8</f>
        <v>48.041102682470367</v>
      </c>
      <c r="BV18" s="29">
        <f>BT18/DA18*100000000000/386.3</f>
        <v>28.520078919428052</v>
      </c>
      <c r="BW18" s="12">
        <v>0</v>
      </c>
      <c r="BX18" s="12">
        <v>0</v>
      </c>
      <c r="BY18" s="29">
        <f>BX18/76.76*100</f>
        <v>0</v>
      </c>
      <c r="BZ18" s="12">
        <v>0</v>
      </c>
      <c r="CA18" s="12">
        <v>0</v>
      </c>
      <c r="CB18" s="29">
        <f>BZ18/623531*100</f>
        <v>0</v>
      </c>
      <c r="CC18" s="12">
        <v>0</v>
      </c>
      <c r="CD18" s="12">
        <v>0</v>
      </c>
      <c r="CE18" s="29">
        <f>CD18/24.87*100</f>
        <v>0</v>
      </c>
      <c r="CF18" s="12">
        <v>0</v>
      </c>
      <c r="CG18" s="12">
        <v>0</v>
      </c>
      <c r="CH18" s="29">
        <f>CG18/58.916*100</f>
        <v>0</v>
      </c>
      <c r="CI18" s="12">
        <v>108644.16</v>
      </c>
      <c r="CJ18" s="29">
        <v>100</v>
      </c>
      <c r="CK18" s="12">
        <v>0</v>
      </c>
      <c r="CL18" s="29">
        <v>0</v>
      </c>
      <c r="CM18" s="12">
        <v>0</v>
      </c>
      <c r="CN18" s="12">
        <v>0</v>
      </c>
      <c r="CO18" s="29">
        <f>CN18/21.145*100</f>
        <v>0</v>
      </c>
      <c r="CP18" s="12">
        <v>1</v>
      </c>
      <c r="CQ18" s="12">
        <v>2.1999999999999999E-2</v>
      </c>
      <c r="CR18" s="29">
        <f>CQ18/40.952*100</f>
        <v>5.3721429966790392E-2</v>
      </c>
      <c r="CS18" s="12">
        <v>0</v>
      </c>
      <c r="CT18" s="12">
        <v>0</v>
      </c>
      <c r="CU18" s="29">
        <f>CT18/99.677*100</f>
        <v>0</v>
      </c>
      <c r="CV18" s="29">
        <f>CW18/467.6729176</f>
        <v>0.18898531196649307</v>
      </c>
      <c r="CW18" s="12">
        <f>BU18*0.5+BV18*0.5+BY18*0.5+CB18+CE18+CH18*0.5+CJ18*0.5+CL18*0.5+CO18+CR18+CU18*0.5+CU18*0.5+BA18</f>
        <v>88.383312230916005</v>
      </c>
      <c r="CX18" s="12">
        <f>AK18+AQ18+AZ18+BR18+CV18</f>
        <v>2.2544527660472871</v>
      </c>
      <c r="CY18" s="29">
        <f>CX18/3.9123</f>
        <v>0.57624741611003427</v>
      </c>
      <c r="CZ18" s="12">
        <v>362736.77880043158</v>
      </c>
      <c r="DA18" s="12">
        <v>1343341044.2047954</v>
      </c>
    </row>
    <row r="19" spans="1:105" s="4" customFormat="1" x14ac:dyDescent="0.25">
      <c r="A19" s="2">
        <v>42000</v>
      </c>
      <c r="B19" s="3" t="s">
        <v>155</v>
      </c>
      <c r="E19" s="3" t="s">
        <v>156</v>
      </c>
      <c r="F19" s="2">
        <v>12840</v>
      </c>
      <c r="G19" s="3">
        <v>82</v>
      </c>
      <c r="H19" s="5">
        <v>10</v>
      </c>
      <c r="I19" s="5">
        <v>27.4</v>
      </c>
      <c r="J19" s="5">
        <v>141</v>
      </c>
      <c r="K19" s="5">
        <v>38.633999999999993</v>
      </c>
      <c r="L19" s="5">
        <v>612550</v>
      </c>
      <c r="M19" s="5">
        <v>2288000</v>
      </c>
      <c r="N19" s="6" t="s">
        <v>116</v>
      </c>
      <c r="O19" s="5">
        <v>9.3419029103676388E-2</v>
      </c>
      <c r="P19" s="5">
        <v>0.14461941637548401</v>
      </c>
      <c r="Q19" s="5">
        <v>0.16244496715246326</v>
      </c>
      <c r="R19" s="39">
        <v>0.49211988665760209</v>
      </c>
      <c r="S19" s="11">
        <f>R19/3.69679559721054</f>
        <v>0.13312066456390959</v>
      </c>
      <c r="T19" s="18">
        <v>52.08</v>
      </c>
      <c r="U19" s="18">
        <v>43.17</v>
      </c>
      <c r="V19" s="18">
        <v>33.726999999999997</v>
      </c>
      <c r="W19" s="18">
        <v>58.552999999999997</v>
      </c>
      <c r="X19" s="18">
        <v>18.943000000000001</v>
      </c>
      <c r="Y19" s="19">
        <v>0</v>
      </c>
      <c r="Z19" s="19">
        <v>21.564</v>
      </c>
      <c r="AA19" s="19">
        <v>99.417000000000002</v>
      </c>
      <c r="AB19" s="20">
        <v>43.169949793348394</v>
      </c>
      <c r="AC19" s="19">
        <v>68.191999999999993</v>
      </c>
      <c r="AD19" s="19">
        <v>44.863999999999997</v>
      </c>
      <c r="AE19" s="19">
        <v>3.3330000000000002</v>
      </c>
      <c r="AF19" s="19">
        <v>0</v>
      </c>
      <c r="AG19" s="21">
        <v>2.746</v>
      </c>
      <c r="AH19" s="21">
        <v>24.957000000000001</v>
      </c>
      <c r="AI19" s="14">
        <f>T19-Y19-Z19-AA19*0.5+AB19*0.5+AC19*0.5+AD19*0.5-(AE19+AF19)*0.5-(AG19+AH19)*0.5</f>
        <v>43.402474896674192</v>
      </c>
      <c r="AJ19" s="14">
        <f>(AI19+225.2635)</f>
        <v>268.66597489667419</v>
      </c>
      <c r="AK19" s="21">
        <f>AJ19/344.519957</f>
        <v>0.77982703015568478</v>
      </c>
      <c r="AL19" s="22">
        <v>7.9290000000000003</v>
      </c>
      <c r="AM19" s="22">
        <v>8.0280000000000005</v>
      </c>
      <c r="AN19" s="22">
        <v>7.4550128534704374</v>
      </c>
      <c r="AO19" s="22">
        <v>0.33700000000000002</v>
      </c>
      <c r="AP19" s="22">
        <f>AL19+(0.25*AM19)+(AN19*0.5)+(AO19*0.5)</f>
        <v>13.832006426735218</v>
      </c>
      <c r="AQ19" s="22">
        <f>AP19/65.2067358611825</f>
        <v>0.21212542299589937</v>
      </c>
      <c r="AR19" s="23">
        <v>0.36299999999999999</v>
      </c>
      <c r="AS19" s="23">
        <v>86.718999999999994</v>
      </c>
      <c r="AT19" s="23">
        <v>75.926000000000002</v>
      </c>
      <c r="AU19" s="23">
        <v>1.0489999999999999</v>
      </c>
      <c r="AV19" s="23">
        <v>0.1046</v>
      </c>
      <c r="AW19" s="23">
        <v>83.981999999999999</v>
      </c>
      <c r="AX19" s="23">
        <v>77.573999999999998</v>
      </c>
      <c r="AY19" s="23">
        <f>-1*AR19+AS19*0.5+AT19*0.5+AV19+AW19*0.5+AX19*0.5</f>
        <v>161.84209999999999</v>
      </c>
      <c r="AZ19" s="24">
        <f>AY19/192.0565</f>
        <v>0.84267962813026365</v>
      </c>
      <c r="BA19" s="25">
        <v>0.56999999999999995</v>
      </c>
      <c r="BB19" s="25">
        <f>BA19/17.469*100</f>
        <v>3.2629228919800788</v>
      </c>
      <c r="BC19" s="25">
        <v>1.4206300185299567</v>
      </c>
      <c r="BD19" s="25">
        <f>BB19+BC19*0.5</f>
        <v>3.9732379012450574</v>
      </c>
      <c r="BE19" s="26">
        <f>BD19/574.6353</f>
        <v>6.9143644695079769E-3</v>
      </c>
      <c r="BF19" s="27">
        <v>2</v>
      </c>
      <c r="BG19" s="27">
        <v>0</v>
      </c>
      <c r="BH19" s="27">
        <v>2</v>
      </c>
      <c r="BI19" s="27">
        <v>0</v>
      </c>
      <c r="BJ19" s="27">
        <v>13</v>
      </c>
      <c r="BK19" s="27">
        <v>5</v>
      </c>
      <c r="BL19" s="27">
        <v>0</v>
      </c>
      <c r="BM19" s="27">
        <v>1</v>
      </c>
      <c r="BN19" s="27">
        <v>29</v>
      </c>
      <c r="BO19" s="27">
        <v>7.4550128534704374</v>
      </c>
      <c r="BP19" s="27">
        <v>1.347</v>
      </c>
      <c r="BQ19" s="27">
        <f>BF19+BG19+BH19+BI19+BJ19+BK19+BL19+BM19+BP19+(BN19*0.5+BO19)</f>
        <v>46.302012853470437</v>
      </c>
      <c r="BR19" s="28">
        <f>BQ19/267.537496143959</f>
        <v>0.17306737754828888</v>
      </c>
      <c r="BS19" s="12">
        <v>314</v>
      </c>
      <c r="BT19" s="12">
        <v>1707</v>
      </c>
      <c r="BU19" s="29">
        <f>BS19/DA19*100000000000/165.8</f>
        <v>14.749184984130478</v>
      </c>
      <c r="BV19" s="29">
        <f>BT19/DA19*100000000000/386.3</f>
        <v>34.413727357203967</v>
      </c>
      <c r="BW19" s="12">
        <v>149192.55600000001</v>
      </c>
      <c r="BX19" s="12">
        <v>7.1580000000000004</v>
      </c>
      <c r="BY19" s="29">
        <f>BX19/76.76*100</f>
        <v>9.3251693590411673</v>
      </c>
      <c r="BZ19" s="12">
        <v>0</v>
      </c>
      <c r="CA19" s="12">
        <v>0</v>
      </c>
      <c r="CB19" s="29">
        <f>BZ19/623531*100</f>
        <v>0</v>
      </c>
      <c r="CC19" s="12">
        <v>88631.82</v>
      </c>
      <c r="CD19" s="12">
        <v>4.2519999999999998</v>
      </c>
      <c r="CE19" s="29">
        <f>CD19/24.87*100</f>
        <v>17.096903900281461</v>
      </c>
      <c r="CF19" s="12">
        <v>83356.044999999998</v>
      </c>
      <c r="CG19" s="12">
        <v>3.9990000000000001</v>
      </c>
      <c r="CH19" s="29">
        <f>CG19/58.916*100</f>
        <v>6.7876298458822735</v>
      </c>
      <c r="CI19" s="12">
        <v>594956.19999999995</v>
      </c>
      <c r="CJ19" s="29">
        <v>28.545000000000002</v>
      </c>
      <c r="CK19" s="12">
        <v>39</v>
      </c>
      <c r="CL19" s="29">
        <v>5.3120000000000003</v>
      </c>
      <c r="CM19" s="12">
        <v>0</v>
      </c>
      <c r="CN19" s="12">
        <v>0</v>
      </c>
      <c r="CO19" s="29">
        <f>CN19/21.145*100</f>
        <v>0</v>
      </c>
      <c r="CP19" s="12">
        <v>53</v>
      </c>
      <c r="CQ19" s="12">
        <v>2.8639999999999999</v>
      </c>
      <c r="CR19" s="29">
        <f>CQ19/40.952*100</f>
        <v>6.9935534284039855</v>
      </c>
      <c r="CS19" s="12">
        <v>28</v>
      </c>
      <c r="CT19" s="12">
        <v>0.93799999999999994</v>
      </c>
      <c r="CU19" s="29">
        <f>CT19/99.677*100</f>
        <v>0.94103955777160209</v>
      </c>
      <c r="CV19" s="29">
        <f>CW19/467.6729176</f>
        <v>0.16072740120452506</v>
      </c>
      <c r="CW19" s="12">
        <f>BU19*0.5+BV19*0.5+BY19*0.5+CB19+CE19+CH19*0.5+CJ19*0.5+CL19*0.5+CO19+CR19+CU19*0.5+CU19*0.5+BA19</f>
        <v>75.167852659585989</v>
      </c>
      <c r="CX19" s="12">
        <f>AK19+AQ19+AZ19+BR19+CV19</f>
        <v>2.1684268600346619</v>
      </c>
      <c r="CY19" s="29">
        <f>CX19/3.9123</f>
        <v>0.55425884007736159</v>
      </c>
      <c r="CZ19" s="12">
        <v>1254145.7677050079</v>
      </c>
      <c r="DA19" s="12">
        <v>12840357021.000713</v>
      </c>
    </row>
    <row r="20" spans="1:105" s="4" customFormat="1" x14ac:dyDescent="0.25">
      <c r="A20" s="2">
        <v>75000</v>
      </c>
      <c r="B20" s="3" t="s">
        <v>130</v>
      </c>
      <c r="E20" s="3" t="s">
        <v>131</v>
      </c>
      <c r="F20" s="2">
        <v>1523.606</v>
      </c>
      <c r="G20" s="3">
        <v>148</v>
      </c>
      <c r="H20" s="5">
        <v>34</v>
      </c>
      <c r="I20" s="5">
        <v>3.58</v>
      </c>
      <c r="J20" s="5">
        <v>11.3</v>
      </c>
      <c r="K20" s="5">
        <v>0.40454000000000001</v>
      </c>
      <c r="L20" s="5">
        <v>7482</v>
      </c>
      <c r="M20" s="5">
        <v>35035</v>
      </c>
      <c r="N20" s="6" t="s">
        <v>113</v>
      </c>
      <c r="O20" s="5">
        <v>9.7819884126938077E-4</v>
      </c>
      <c r="P20" s="5">
        <v>1.7664557559731798E-3</v>
      </c>
      <c r="Q20" s="5">
        <v>2.4874385595220938E-3</v>
      </c>
      <c r="R20" s="39">
        <v>6.1381937176791437E-3</v>
      </c>
      <c r="S20" s="11">
        <f>R20/3.69679559721054</f>
        <v>1.6604092804889698E-3</v>
      </c>
      <c r="T20" s="18">
        <v>35.42</v>
      </c>
      <c r="U20" s="18">
        <v>21.88</v>
      </c>
      <c r="V20" s="18">
        <v>6.2069999999999999</v>
      </c>
      <c r="W20" s="18">
        <f>T20/57.35*100</f>
        <v>61.761115954664348</v>
      </c>
      <c r="X20" s="18">
        <v>62</v>
      </c>
      <c r="Y20" s="19">
        <v>20</v>
      </c>
      <c r="Z20" s="19">
        <v>35.856999999999999</v>
      </c>
      <c r="AA20" s="19">
        <v>92.266999999999996</v>
      </c>
      <c r="AB20" s="20">
        <v>21.879974553589594</v>
      </c>
      <c r="AC20" s="19">
        <v>58.823999999999998</v>
      </c>
      <c r="AD20" s="19">
        <v>71.41</v>
      </c>
      <c r="AE20" s="19">
        <v>0</v>
      </c>
      <c r="AF20" s="19">
        <v>0</v>
      </c>
      <c r="AG20" s="21">
        <v>0</v>
      </c>
      <c r="AH20" s="21">
        <v>0</v>
      </c>
      <c r="AI20" s="14">
        <f>T20-Y20-Z20-AA20*0.5+AB20*0.5+AC20*0.5+AD20*0.5-(AE20+AF20)*0.5-(AG20+AH20)*0.5</f>
        <v>9.4864872767947972</v>
      </c>
      <c r="AJ20" s="14">
        <f>(AI20+225.2635)</f>
        <v>234.7499872767948</v>
      </c>
      <c r="AK20" s="21">
        <f>AJ20/344.519957</f>
        <v>0.68138284156582196</v>
      </c>
      <c r="AL20" s="22">
        <v>0.53600000000000003</v>
      </c>
      <c r="AM20" s="22">
        <v>0</v>
      </c>
      <c r="AN20" s="22">
        <v>0</v>
      </c>
      <c r="AO20" s="22">
        <v>18.75</v>
      </c>
      <c r="AP20" s="22">
        <f>AL20+(0.25*AM20)+(AN20*0.5)+(AO20*0.5)</f>
        <v>9.9109999999999996</v>
      </c>
      <c r="AQ20" s="22">
        <f>AP20/65.2067358611825</f>
        <v>0.15199349989086033</v>
      </c>
      <c r="AR20" s="23">
        <v>0.47099999999999997</v>
      </c>
      <c r="AS20" s="23">
        <v>71.197000000000003</v>
      </c>
      <c r="AT20" s="23">
        <v>71.875</v>
      </c>
      <c r="AU20" s="23">
        <v>15</v>
      </c>
      <c r="AV20" s="23">
        <v>5.8999999999999997E-2</v>
      </c>
      <c r="AW20" s="23">
        <v>100</v>
      </c>
      <c r="AX20" s="23">
        <v>94.117999999999995</v>
      </c>
      <c r="AY20" s="23">
        <f>-1*AR20+AS20*0.5+AT20*0.5+AV20+AW20*0.5+AX20*0.5</f>
        <v>168.18299999999999</v>
      </c>
      <c r="AZ20" s="24">
        <f>AY20/192.0565</f>
        <v>0.87569543337507449</v>
      </c>
      <c r="BA20" s="25">
        <v>0.27900000000000003</v>
      </c>
      <c r="BB20" s="25">
        <f>BA20/17.469*100</f>
        <v>1.5971148892323546</v>
      </c>
      <c r="BC20" s="25">
        <v>0.43236565781346509</v>
      </c>
      <c r="BD20" s="25">
        <f>BB20+BC20*0.5</f>
        <v>1.813297718139087</v>
      </c>
      <c r="BE20" s="26">
        <f>BD20/574.6353</f>
        <v>3.1555626988789011E-3</v>
      </c>
      <c r="BF20" s="27">
        <v>1</v>
      </c>
      <c r="BG20" s="27">
        <v>0</v>
      </c>
      <c r="BH20" s="27">
        <v>0</v>
      </c>
      <c r="BI20" s="27">
        <v>0</v>
      </c>
      <c r="BJ20" s="27">
        <v>0</v>
      </c>
      <c r="BK20" s="27">
        <v>5</v>
      </c>
      <c r="BL20" s="27">
        <v>1</v>
      </c>
      <c r="BM20" s="27">
        <v>0</v>
      </c>
      <c r="BN20" s="27">
        <v>0</v>
      </c>
      <c r="BO20" s="27">
        <v>0</v>
      </c>
      <c r="BP20" s="27">
        <v>9.375</v>
      </c>
      <c r="BQ20" s="27">
        <f>BF20+BG20+BH20+BI20+BJ20+BK20+BL20+BM20+BP20+(BN20*0.5+BO20)</f>
        <v>16.375</v>
      </c>
      <c r="BR20" s="28">
        <f>BQ20/267.537496143959</f>
        <v>6.1206373820545855E-2</v>
      </c>
      <c r="BS20" s="12">
        <v>102</v>
      </c>
      <c r="BT20" s="12">
        <v>151</v>
      </c>
      <c r="BU20" s="29">
        <f>BS20/DA20*100000000000/165.8</f>
        <v>40.377810048901296</v>
      </c>
      <c r="BV20" s="29">
        <f>BT20/DA20*100000000000/386.3</f>
        <v>25.655433317148695</v>
      </c>
      <c r="BW20" s="12">
        <v>17036.937000000002</v>
      </c>
      <c r="BX20" s="12">
        <v>5.3129999999999997</v>
      </c>
      <c r="BY20" s="29">
        <f>BX20/76.76*100</f>
        <v>6.9215737363210001</v>
      </c>
      <c r="BZ20" s="12">
        <v>0</v>
      </c>
      <c r="CA20" s="12">
        <v>0</v>
      </c>
      <c r="CB20" s="29">
        <f>BZ20/623531*100</f>
        <v>0</v>
      </c>
      <c r="CC20" s="12">
        <v>14466.73</v>
      </c>
      <c r="CD20" s="12">
        <v>4.5119999999999996</v>
      </c>
      <c r="CE20" s="29">
        <f>CD20/24.87*100</f>
        <v>18.142340168878164</v>
      </c>
      <c r="CF20" s="12">
        <v>93428.717000000004</v>
      </c>
      <c r="CG20" s="12">
        <v>29.138000000000002</v>
      </c>
      <c r="CH20" s="29">
        <f>CG20/58.916*100</f>
        <v>49.456853825785871</v>
      </c>
      <c r="CI20" s="12">
        <v>0</v>
      </c>
      <c r="CJ20" s="29">
        <v>0</v>
      </c>
      <c r="CK20" s="12">
        <v>0</v>
      </c>
      <c r="CL20" s="29">
        <v>0</v>
      </c>
      <c r="CM20" s="12">
        <v>0</v>
      </c>
      <c r="CN20" s="12">
        <v>0</v>
      </c>
      <c r="CO20" s="29">
        <f>CN20/21.145*100</f>
        <v>0</v>
      </c>
      <c r="CP20" s="12">
        <v>5</v>
      </c>
      <c r="CQ20" s="12">
        <v>20.47</v>
      </c>
      <c r="CR20" s="29">
        <f>CQ20/40.952*100</f>
        <v>49.985348700918145</v>
      </c>
      <c r="CS20" s="12">
        <v>7</v>
      </c>
      <c r="CT20" s="12">
        <v>50.496000000000002</v>
      </c>
      <c r="CU20" s="29">
        <f>CT20/99.677*100</f>
        <v>50.659630606860162</v>
      </c>
      <c r="CV20" s="29">
        <f>CW20/467.6729176</f>
        <v>0.38546631236603141</v>
      </c>
      <c r="CW20" s="12">
        <f>BU20*0.5+BV20*0.5+BY20*0.5+CB20+CE20+CH20*0.5+CJ20*0.5+CL20*0.5+CO20+CR20+CU20*0.5+CU20*0.5+BA20</f>
        <v>180.27215494073488</v>
      </c>
      <c r="CX20" s="12">
        <f>AK20+AQ20+AZ20+BR20+CV20</f>
        <v>2.1557444610183341</v>
      </c>
      <c r="CY20" s="29">
        <f>CX20/3.9123</f>
        <v>0.55101716663301226</v>
      </c>
      <c r="CZ20" s="12">
        <v>283581.2728566404</v>
      </c>
      <c r="DA20" s="12">
        <v>1523606739.0401866</v>
      </c>
    </row>
    <row r="21" spans="1:105" s="4" customFormat="1" x14ac:dyDescent="0.25">
      <c r="A21" s="2">
        <v>101000</v>
      </c>
      <c r="B21" s="3" t="s">
        <v>126</v>
      </c>
      <c r="E21" s="3" t="s">
        <v>127</v>
      </c>
      <c r="F21" s="2">
        <v>2682.857</v>
      </c>
      <c r="G21" s="3">
        <v>200</v>
      </c>
      <c r="H21" s="5">
        <v>45</v>
      </c>
      <c r="I21" s="7">
        <v>2.2799999999999998</v>
      </c>
      <c r="J21" s="7">
        <v>44.8</v>
      </c>
      <c r="K21" s="5">
        <v>1.0214399999999999</v>
      </c>
      <c r="L21" s="5">
        <v>81822</v>
      </c>
      <c r="M21" s="5">
        <v>335542</v>
      </c>
      <c r="N21" s="6" t="s">
        <v>110</v>
      </c>
      <c r="O21" s="5">
        <v>2.4698952499782375E-3</v>
      </c>
      <c r="P21" s="5">
        <v>1.9317688166965719E-2</v>
      </c>
      <c r="Q21" s="5">
        <v>2.3823037223895029E-2</v>
      </c>
      <c r="R21" s="39">
        <v>4.762998098512429E-2</v>
      </c>
      <c r="S21" s="11">
        <f>R21/3.69679559721054</f>
        <v>1.2884126193253435E-2</v>
      </c>
      <c r="T21" s="18">
        <v>27.61</v>
      </c>
      <c r="U21" s="18">
        <v>18</v>
      </c>
      <c r="V21" s="18">
        <v>11.638999999999999</v>
      </c>
      <c r="W21" s="18">
        <v>36.985999999999997</v>
      </c>
      <c r="X21" s="18">
        <v>14.682</v>
      </c>
      <c r="Y21" s="19">
        <v>6.0350000000000001</v>
      </c>
      <c r="Z21" s="19">
        <v>16.158999999999999</v>
      </c>
      <c r="AA21" s="19">
        <v>93.066000000000003</v>
      </c>
      <c r="AB21" s="20">
        <v>17.999979066024348</v>
      </c>
      <c r="AC21" s="19">
        <v>57.576000000000001</v>
      </c>
      <c r="AD21" s="19">
        <v>52.805</v>
      </c>
      <c r="AE21" s="19">
        <v>1.5529999999999999</v>
      </c>
      <c r="AF21" s="19">
        <v>4.2160000000000002</v>
      </c>
      <c r="AG21" s="21">
        <v>6.0609999999999999</v>
      </c>
      <c r="AH21" s="21">
        <v>0.69199999999999995</v>
      </c>
      <c r="AI21" s="14">
        <f>T21-Y21-Z21-AA21*0.5+AB21*0.5+AC21*0.5+AD21*0.5-(AE21+AF21)*0.5-(AG21+AH21)*0.5</f>
        <v>16.812489533012172</v>
      </c>
      <c r="AJ21" s="14">
        <f>(AI21+225.2635)</f>
        <v>242.07598953301218</v>
      </c>
      <c r="AK21" s="21">
        <f>AJ21/344.519957</f>
        <v>0.70264721858482115</v>
      </c>
      <c r="AL21" s="22">
        <v>0</v>
      </c>
      <c r="AM21" s="22">
        <v>0.52400000000000002</v>
      </c>
      <c r="AN21" s="22">
        <v>0.51413881748071977</v>
      </c>
      <c r="AO21" s="22">
        <v>50</v>
      </c>
      <c r="AP21" s="22">
        <f>AL21+(0.25*AM21)+(AN21*0.5)+(AO21*0.5)</f>
        <v>25.38806940874036</v>
      </c>
      <c r="AQ21" s="22">
        <f>AP21/65.2067358611825</f>
        <v>0.38934734385092651</v>
      </c>
      <c r="AR21" s="23">
        <v>0.67400000000000004</v>
      </c>
      <c r="AS21" s="23">
        <v>48.853999999999999</v>
      </c>
      <c r="AT21" s="23">
        <v>56</v>
      </c>
      <c r="AU21" s="23">
        <v>8.1219999999999999</v>
      </c>
      <c r="AV21" s="23">
        <v>0.27300000000000002</v>
      </c>
      <c r="AW21" s="23">
        <v>75.757999999999996</v>
      </c>
      <c r="AX21" s="23">
        <v>75.757999999999996</v>
      </c>
      <c r="AY21" s="23">
        <f>-1*AR21+AS21*0.5+AT21*0.5+AV21+AW21*0.5+AX21*0.5</f>
        <v>127.78399999999999</v>
      </c>
      <c r="AZ21" s="24">
        <f>AY21/192.0565</f>
        <v>0.66534587478163976</v>
      </c>
      <c r="BA21" s="25">
        <v>0.11799999999999999</v>
      </c>
      <c r="BB21" s="25">
        <f>BA21/17.469*100</f>
        <v>0.6754822829011391</v>
      </c>
      <c r="BC21" s="25">
        <v>1.4823965410747375</v>
      </c>
      <c r="BD21" s="25">
        <f>BB21+BC21*0.5</f>
        <v>1.4166805534385079</v>
      </c>
      <c r="BE21" s="26">
        <f>BD21/574.6353</f>
        <v>2.4653559456554578E-3</v>
      </c>
      <c r="BF21" s="27">
        <v>13</v>
      </c>
      <c r="BG21" s="27">
        <v>0</v>
      </c>
      <c r="BH21" s="27">
        <v>0</v>
      </c>
      <c r="BI21" s="27">
        <v>0</v>
      </c>
      <c r="BJ21" s="27">
        <v>0</v>
      </c>
      <c r="BK21" s="27">
        <v>11</v>
      </c>
      <c r="BL21" s="27">
        <v>0</v>
      </c>
      <c r="BM21" s="27">
        <v>0</v>
      </c>
      <c r="BN21" s="27">
        <v>2</v>
      </c>
      <c r="BO21" s="27">
        <v>0.51413881748071977</v>
      </c>
      <c r="BP21" s="27">
        <v>9</v>
      </c>
      <c r="BQ21" s="27">
        <f>BF21+BG21+BH21+BI21+BJ21+BK21+BL21+BM21+BP21+(BN21*0.5+BO21)</f>
        <v>34.51413881748072</v>
      </c>
      <c r="BR21" s="28">
        <f>BQ21/267.537496143959</f>
        <v>0.12900673481263741</v>
      </c>
      <c r="BS21" s="12">
        <v>418</v>
      </c>
      <c r="BT21" s="12">
        <v>602</v>
      </c>
      <c r="BU21" s="29">
        <f>BS21/DA21*100000000000/165.8</f>
        <v>93.971082387551064</v>
      </c>
      <c r="BV21" s="29">
        <f>BT21/DA21*100000000000/386.3</f>
        <v>58.086372658489211</v>
      </c>
      <c r="BW21" s="12">
        <v>90720.706000000006</v>
      </c>
      <c r="BX21" s="12">
        <v>12.221</v>
      </c>
      <c r="BY21" s="29">
        <f>BX21/76.76*100</f>
        <v>15.921052631578947</v>
      </c>
      <c r="BZ21" s="12">
        <v>0</v>
      </c>
      <c r="CA21" s="12">
        <v>0</v>
      </c>
      <c r="CB21" s="29">
        <f>BZ21/623531*100</f>
        <v>0</v>
      </c>
      <c r="CC21" s="12">
        <v>6898.9290000000001</v>
      </c>
      <c r="CD21" s="12">
        <v>0.92900000000000005</v>
      </c>
      <c r="CE21" s="29">
        <f>CD21/24.87*100</f>
        <v>3.7354242058705265</v>
      </c>
      <c r="CF21" s="12">
        <v>116596.15</v>
      </c>
      <c r="CG21" s="12">
        <v>15.707000000000001</v>
      </c>
      <c r="CH21" s="29">
        <f>CG21/58.916*100</f>
        <v>26.659990494941955</v>
      </c>
      <c r="CI21" s="12">
        <v>0</v>
      </c>
      <c r="CJ21" s="29">
        <v>0</v>
      </c>
      <c r="CK21" s="12">
        <v>9</v>
      </c>
      <c r="CL21" s="29">
        <v>10.683999999999999</v>
      </c>
      <c r="CM21" s="12">
        <v>0</v>
      </c>
      <c r="CN21" s="12">
        <v>0</v>
      </c>
      <c r="CO21" s="29">
        <f>CN21/21.145*100</f>
        <v>0</v>
      </c>
      <c r="CP21" s="12">
        <v>6</v>
      </c>
      <c r="CQ21" s="12">
        <v>0.23</v>
      </c>
      <c r="CR21" s="29">
        <f>CQ21/40.952*100</f>
        <v>0.56163313147099048</v>
      </c>
      <c r="CS21" s="12">
        <v>13</v>
      </c>
      <c r="CT21" s="12">
        <v>14.347</v>
      </c>
      <c r="CU21" s="29">
        <f>CT21/99.677*100</f>
        <v>14.393490975852</v>
      </c>
      <c r="CV21" s="29">
        <f>CW21/467.6729176</f>
        <v>0.25973237454679177</v>
      </c>
      <c r="CW21" s="12">
        <f>BU21*0.5+BV21*0.5+BY21*0.5+CB21+CE21+CH21*0.5+CJ21*0.5+CL21*0.5+CO21+CR21+CU21*0.5+CU21*0.5+BA21</f>
        <v>121.46979739947409</v>
      </c>
      <c r="CX21" s="12">
        <f>AK21+AQ21+AZ21+BR21+CV21</f>
        <v>2.1460795465768165</v>
      </c>
      <c r="CY21" s="29">
        <f>CX21/3.9123</f>
        <v>0.54854677467904212</v>
      </c>
      <c r="CZ21" s="12">
        <v>471318.84947660315</v>
      </c>
      <c r="DA21" s="12">
        <v>2682857009.5753093</v>
      </c>
    </row>
    <row r="22" spans="1:105" s="4" customFormat="1" x14ac:dyDescent="0.25">
      <c r="A22" s="2">
        <v>30000</v>
      </c>
      <c r="B22" s="3" t="s">
        <v>169</v>
      </c>
      <c r="E22" s="3" t="s">
        <v>170</v>
      </c>
      <c r="F22" s="2">
        <v>3000.2930000000001</v>
      </c>
      <c r="G22" s="3">
        <v>58</v>
      </c>
      <c r="H22" s="5">
        <v>7</v>
      </c>
      <c r="I22" s="5">
        <v>0</v>
      </c>
      <c r="J22" s="5">
        <v>38.200000000000003</v>
      </c>
      <c r="K22" s="5">
        <v>0</v>
      </c>
      <c r="L22" s="5">
        <v>5570</v>
      </c>
      <c r="M22" s="5">
        <v>30180</v>
      </c>
      <c r="N22" s="6" t="s">
        <v>116</v>
      </c>
      <c r="O22" s="5">
        <v>0</v>
      </c>
      <c r="P22" s="5">
        <v>1.3150439134951364E-3</v>
      </c>
      <c r="Q22" s="5">
        <v>2.1427399950442925E-3</v>
      </c>
      <c r="R22" s="39">
        <v>3.3750143003845132E-3</v>
      </c>
      <c r="S22" s="11">
        <f>R22/3.69679559721054</f>
        <v>9.1295669766842653E-4</v>
      </c>
      <c r="T22" s="18">
        <v>33.090000000000003</v>
      </c>
      <c r="U22" s="18">
        <v>28.58</v>
      </c>
      <c r="V22" s="18">
        <v>22.625</v>
      </c>
      <c r="W22" s="18">
        <v>57.576000000000001</v>
      </c>
      <c r="X22" s="18">
        <v>52.805</v>
      </c>
      <c r="Y22" s="19">
        <v>68.460999999999999</v>
      </c>
      <c r="Z22" s="19">
        <v>42.472000000000001</v>
      </c>
      <c r="AA22" s="19">
        <v>93.555000000000007</v>
      </c>
      <c r="AB22" s="19">
        <v>28.58</v>
      </c>
      <c r="AC22" s="19">
        <v>62.5</v>
      </c>
      <c r="AD22" s="19">
        <v>91.781999999999996</v>
      </c>
      <c r="AE22" s="19">
        <v>0</v>
      </c>
      <c r="AF22" s="19">
        <v>0</v>
      </c>
      <c r="AG22" s="21">
        <v>0</v>
      </c>
      <c r="AH22" s="21">
        <v>0</v>
      </c>
      <c r="AI22" s="14">
        <f>T22-Y22-Z22-AA22*0.5+AB22*0.5+AC22*0.5+AD22*0.5-(AE22+AF22)*0.5-(AG22+AH22)*0.5</f>
        <v>-33.189500000000002</v>
      </c>
      <c r="AJ22" s="14">
        <f>(AI22+225.2635)</f>
        <v>192.07399999999998</v>
      </c>
      <c r="AK22" s="21">
        <f>AJ22/344.519957</f>
        <v>0.55751197019916032</v>
      </c>
      <c r="AL22" s="22">
        <v>6.7510000000000003</v>
      </c>
      <c r="AM22" s="22">
        <v>0.17499999999999999</v>
      </c>
      <c r="AN22" s="22">
        <v>0.25706940874035988</v>
      </c>
      <c r="AO22" s="22">
        <v>10.377000000000001</v>
      </c>
      <c r="AP22" s="22">
        <f>AL22+(0.25*AM22)+(AN22*0.5)+(AO22*0.5)</f>
        <v>12.11178470437018</v>
      </c>
      <c r="AQ22" s="22">
        <f>AP22/65.2067358611825</f>
        <v>0.185744379693453</v>
      </c>
      <c r="AR22" s="23">
        <v>0.72099999999999997</v>
      </c>
      <c r="AS22" s="23">
        <v>96.177999999999997</v>
      </c>
      <c r="AT22" s="23">
        <v>75.471999999999994</v>
      </c>
      <c r="AU22" s="23">
        <v>30.64</v>
      </c>
      <c r="AV22" s="23">
        <v>0</v>
      </c>
      <c r="AW22" s="23">
        <v>95.832999999999998</v>
      </c>
      <c r="AX22" s="23">
        <v>87.5</v>
      </c>
      <c r="AY22" s="23">
        <f>-1*AR22+AS22*0.5+AT22*0.5+AV22+AW22*0.5+AX22*0.5</f>
        <v>176.7705</v>
      </c>
      <c r="AZ22" s="24">
        <f>AY22/192.0565</f>
        <v>0.92040883802422724</v>
      </c>
      <c r="BA22" s="25">
        <v>0.123</v>
      </c>
      <c r="BB22" s="25">
        <f>BA22/17.469*100</f>
        <v>0.70410441353254327</v>
      </c>
      <c r="BC22" s="25">
        <v>1.1735639283508339</v>
      </c>
      <c r="BD22" s="25">
        <f>BB22+BC22*0.5</f>
        <v>1.2908863777079602</v>
      </c>
      <c r="BE22" s="26">
        <f>BD22/574.6353</f>
        <v>2.2464446192358182E-3</v>
      </c>
      <c r="BF22" s="27">
        <v>5</v>
      </c>
      <c r="BG22" s="27">
        <v>0</v>
      </c>
      <c r="BH22" s="27">
        <v>1</v>
      </c>
      <c r="BI22" s="27">
        <v>0</v>
      </c>
      <c r="BJ22" s="27">
        <v>13</v>
      </c>
      <c r="BK22" s="27">
        <v>0</v>
      </c>
      <c r="BL22" s="27">
        <v>0</v>
      </c>
      <c r="BM22" s="27">
        <v>0</v>
      </c>
      <c r="BN22" s="27">
        <v>1</v>
      </c>
      <c r="BO22" s="27">
        <v>0.25706940874035988</v>
      </c>
      <c r="BP22" s="27">
        <v>1.887</v>
      </c>
      <c r="BQ22" s="27">
        <f>BF22+BG22+BH22+BI22+BJ22+BK22+BL22+BM22+BP22+(BN22*0.5+BO22)</f>
        <v>21.644069408740361</v>
      </c>
      <c r="BR22" s="28">
        <f>BQ22/267.537496143959</f>
        <v>8.0901068899493334E-2</v>
      </c>
      <c r="BS22" s="12">
        <v>100</v>
      </c>
      <c r="BT22" s="12">
        <v>193</v>
      </c>
      <c r="BU22" s="29">
        <f>BS22/DA22*100000000000/165.8</f>
        <v>20.102577061380732</v>
      </c>
      <c r="BV22" s="29">
        <f>BT22/DA22*100000000000/386.3</f>
        <v>16.65209434165018</v>
      </c>
      <c r="BW22" s="12">
        <v>0</v>
      </c>
      <c r="BX22" s="12">
        <v>0</v>
      </c>
      <c r="BY22" s="29">
        <f>BX22/76.76*100</f>
        <v>0</v>
      </c>
      <c r="BZ22" s="12">
        <v>0</v>
      </c>
      <c r="CA22" s="12">
        <v>0</v>
      </c>
      <c r="CB22" s="29">
        <f>BZ22/623531*100</f>
        <v>0</v>
      </c>
      <c r="CC22" s="12">
        <v>18879.684000000001</v>
      </c>
      <c r="CD22" s="12">
        <v>2.3519999999999999</v>
      </c>
      <c r="CE22" s="29">
        <f>CD22/24.87*100</f>
        <v>9.4571773220747879</v>
      </c>
      <c r="CF22" s="12">
        <v>291032.092</v>
      </c>
      <c r="CG22" s="12">
        <v>36.259</v>
      </c>
      <c r="CH22" s="29">
        <f>CG22/58.916*100</f>
        <v>61.543553533844801</v>
      </c>
      <c r="CI22" s="12">
        <v>801814.87800000003</v>
      </c>
      <c r="CJ22" s="29">
        <v>99.897000000000006</v>
      </c>
      <c r="CK22" s="12">
        <v>0</v>
      </c>
      <c r="CL22" s="29">
        <v>0</v>
      </c>
      <c r="CM22" s="12">
        <v>0</v>
      </c>
      <c r="CN22" s="12">
        <v>0</v>
      </c>
      <c r="CO22" s="29">
        <f>CN22/21.145*100</f>
        <v>0</v>
      </c>
      <c r="CP22" s="12">
        <v>5</v>
      </c>
      <c r="CQ22" s="12">
        <v>7.1619999999999999</v>
      </c>
      <c r="CR22" s="29">
        <f>CQ22/40.952*100</f>
        <v>17.488767337370582</v>
      </c>
      <c r="CS22" s="12">
        <v>8</v>
      </c>
      <c r="CT22" s="12">
        <v>49.3</v>
      </c>
      <c r="CU22" s="29">
        <f>CT22/99.677*100</f>
        <v>49.459755008678023</v>
      </c>
      <c r="CV22" s="29">
        <f>CW22/467.6729176</f>
        <v>0.37553235504386034</v>
      </c>
      <c r="CW22" s="12">
        <f>BU22*0.5+BV22*0.5+BY22*0.5+CB22+CE22+CH22*0.5+CJ22*0.5+CL22*0.5+CO22+CR22+CU22*0.5+CU22*0.5+BA22</f>
        <v>175.62631213656124</v>
      </c>
      <c r="CX22" s="12">
        <f>AK22+AQ22+AZ22+BR22+CV22</f>
        <v>2.1200986118601945</v>
      </c>
      <c r="CY22" s="29">
        <f>CX22/3.9123</f>
        <v>0.54190594071523002</v>
      </c>
      <c r="CZ22" s="12">
        <v>510060.1012260071</v>
      </c>
      <c r="DA22" s="12">
        <v>3000293479.6080523</v>
      </c>
    </row>
    <row r="23" spans="1:105" s="4" customFormat="1" x14ac:dyDescent="0.25">
      <c r="A23" s="2">
        <v>20000</v>
      </c>
      <c r="B23" s="3" t="s">
        <v>143</v>
      </c>
      <c r="E23" s="3" t="s">
        <v>144</v>
      </c>
      <c r="F23" s="2">
        <v>11718.034</v>
      </c>
      <c r="G23" s="3">
        <v>38</v>
      </c>
      <c r="H23" s="5">
        <v>21</v>
      </c>
      <c r="I23" s="5">
        <v>52.9</v>
      </c>
      <c r="J23" s="5">
        <v>174</v>
      </c>
      <c r="K23" s="5">
        <v>92.046000000000006</v>
      </c>
      <c r="L23" s="5">
        <v>1066670</v>
      </c>
      <c r="M23" s="5">
        <v>4290500</v>
      </c>
      <c r="N23" s="6" t="s">
        <v>138</v>
      </c>
      <c r="O23" s="5">
        <v>0.22257203377535331</v>
      </c>
      <c r="P23" s="5">
        <v>0.25183445084521672</v>
      </c>
      <c r="Q23" s="5">
        <v>0.30461981274809602</v>
      </c>
      <c r="R23" s="39">
        <v>0.99631979495373146</v>
      </c>
      <c r="S23" s="11">
        <f>R23/3.69679559721054</f>
        <v>0.26950902984885511</v>
      </c>
      <c r="T23" s="18">
        <v>43.68</v>
      </c>
      <c r="U23" s="18">
        <v>39.42</v>
      </c>
      <c r="V23" s="18">
        <v>40.883000000000003</v>
      </c>
      <c r="W23" s="18">
        <v>82.587000000000003</v>
      </c>
      <c r="X23" s="18">
        <v>69.105999999999995</v>
      </c>
      <c r="Y23" s="19">
        <v>55.265000000000001</v>
      </c>
      <c r="Z23" s="19">
        <v>31.696999999999999</v>
      </c>
      <c r="AA23" s="19">
        <v>83.149000000000001</v>
      </c>
      <c r="AB23" s="19">
        <v>39.24</v>
      </c>
      <c r="AC23" s="19">
        <v>58.552999999999997</v>
      </c>
      <c r="AD23" s="19">
        <v>18.943000000000001</v>
      </c>
      <c r="AE23" s="19">
        <v>5.4589999999999996</v>
      </c>
      <c r="AF23" s="19">
        <v>6.4459999999999997</v>
      </c>
      <c r="AG23" s="21">
        <v>17.881</v>
      </c>
      <c r="AH23" s="21">
        <v>71.739000000000004</v>
      </c>
      <c r="AI23" s="14">
        <f>T23-Y23-Z23-AA23*0.5+AB23*0.5+AC23*0.5+AD23*0.5-(AE23+AF23)*0.5-(AG23+AH23)*0.5</f>
        <v>-77.251000000000005</v>
      </c>
      <c r="AJ23" s="14">
        <f>(AI23+225.2635)</f>
        <v>148.01249999999999</v>
      </c>
      <c r="AK23" s="21">
        <f>AJ23/344.519957</f>
        <v>0.42961952418913135</v>
      </c>
      <c r="AL23" s="22">
        <v>29.238</v>
      </c>
      <c r="AM23" s="22">
        <v>0.69799999999999995</v>
      </c>
      <c r="AN23" s="22">
        <v>0.51413881748071977</v>
      </c>
      <c r="AO23" s="22">
        <v>4.1029999999999998</v>
      </c>
      <c r="AP23" s="22">
        <f>AL23+(0.25*AM23)+(AN23*0.5)+(AO23*0.5)</f>
        <v>31.721069408740359</v>
      </c>
      <c r="AQ23" s="22">
        <f>AP23/65.2067358611825</f>
        <v>0.48646921195796095</v>
      </c>
      <c r="AR23" s="23">
        <v>0.24199999999999999</v>
      </c>
      <c r="AS23" s="23">
        <v>88.313999999999993</v>
      </c>
      <c r="AT23" s="23">
        <v>81.537999999999997</v>
      </c>
      <c r="AU23" s="23">
        <v>3.4209999999999998</v>
      </c>
      <c r="AV23" s="23">
        <v>0.21049999999999999</v>
      </c>
      <c r="AW23" s="23">
        <v>82.894999999999996</v>
      </c>
      <c r="AX23" s="23">
        <v>79.605000000000004</v>
      </c>
      <c r="AY23" s="23">
        <f>-1*AR23+AS23*0.5+AT23*0.5+AV23+AW23*0.5+AX23*0.5</f>
        <v>166.14449999999999</v>
      </c>
      <c r="AZ23" s="24">
        <f>AY23/192.0565</f>
        <v>0.86508136928455948</v>
      </c>
      <c r="BA23" s="25">
        <v>4.4009999999999998</v>
      </c>
      <c r="BB23" s="25">
        <f>BA23/17.469*100</f>
        <v>25.193199381761978</v>
      </c>
      <c r="BC23" s="25">
        <v>1.7912291537986413</v>
      </c>
      <c r="BD23" s="25">
        <f>BB23+BC23*0.5</f>
        <v>26.088813958661298</v>
      </c>
      <c r="BE23" s="26">
        <f>BD23/574.6353</f>
        <v>4.5400646216237142E-2</v>
      </c>
      <c r="BF23" s="27">
        <v>2</v>
      </c>
      <c r="BG23" s="27">
        <v>0</v>
      </c>
      <c r="BH23" s="27">
        <v>0</v>
      </c>
      <c r="BI23" s="27">
        <v>0</v>
      </c>
      <c r="BJ23" s="27">
        <v>14</v>
      </c>
      <c r="BK23" s="27">
        <v>0</v>
      </c>
      <c r="BL23" s="27">
        <v>0</v>
      </c>
      <c r="BM23" s="27">
        <v>13</v>
      </c>
      <c r="BN23" s="27">
        <v>2</v>
      </c>
      <c r="BO23" s="27">
        <v>0.51413881748071977</v>
      </c>
      <c r="BP23" s="27">
        <v>0</v>
      </c>
      <c r="BQ23" s="27">
        <f>BF23+BG23+BH23+BI23+BJ23+BK23+BL23+BM23+BP23+(BN23*0.5+BO23)</f>
        <v>30.51413881748072</v>
      </c>
      <c r="BR23" s="28">
        <f>BQ23/267.537496143959</f>
        <v>0.11405555952822925</v>
      </c>
      <c r="BS23" s="12">
        <v>216</v>
      </c>
      <c r="BT23" s="12">
        <v>1378</v>
      </c>
      <c r="BU23" s="29">
        <f>BS23/DA23*100000000000/165.8</f>
        <v>11.117687113702713</v>
      </c>
      <c r="BV23" s="29">
        <f>BT23/DA23*100000000000/386.3</f>
        <v>30.441758196430662</v>
      </c>
      <c r="BW23" s="12">
        <v>49904.216</v>
      </c>
      <c r="BX23" s="12">
        <v>2.714</v>
      </c>
      <c r="BY23" s="29">
        <f>BX23/76.76*100</f>
        <v>3.5356956748306403</v>
      </c>
      <c r="BZ23" s="12">
        <v>11160.909</v>
      </c>
      <c r="CA23" s="12">
        <v>0.60699999999999998</v>
      </c>
      <c r="CB23" s="29">
        <f>BZ23/623531*100</f>
        <v>1.7899525444604998</v>
      </c>
      <c r="CC23" s="12">
        <v>91491.585000000006</v>
      </c>
      <c r="CD23" s="12">
        <v>4.976</v>
      </c>
      <c r="CE23" s="29">
        <f>CD23/24.87*100</f>
        <v>20.008041817450742</v>
      </c>
      <c r="CF23" s="12">
        <v>420336.49900000001</v>
      </c>
      <c r="CG23" s="12">
        <v>22.863</v>
      </c>
      <c r="CH23" s="29">
        <f>CG23/58.916*100</f>
        <v>38.80609681580556</v>
      </c>
      <c r="CI23" s="12">
        <v>340538.50099999999</v>
      </c>
      <c r="CJ23" s="29">
        <v>18.523</v>
      </c>
      <c r="CK23" s="12">
        <v>1</v>
      </c>
      <c r="CL23" s="29">
        <v>7.3999999999999996E-2</v>
      </c>
      <c r="CM23" s="12">
        <v>3</v>
      </c>
      <c r="CN23" s="12">
        <v>0.371</v>
      </c>
      <c r="CO23" s="29">
        <f>CN23/21.145*100</f>
        <v>1.7545519035232917</v>
      </c>
      <c r="CP23" s="12">
        <v>26</v>
      </c>
      <c r="CQ23" s="12">
        <v>4.9619999999999997</v>
      </c>
      <c r="CR23" s="29">
        <f>CQ23/40.952*100</f>
        <v>12.116624340691541</v>
      </c>
      <c r="CS23" s="12">
        <v>30</v>
      </c>
      <c r="CT23" s="12">
        <v>5.9109999999999996</v>
      </c>
      <c r="CU23" s="29">
        <f>CT23/99.677*100</f>
        <v>5.9301543987078258</v>
      </c>
      <c r="CV23" s="29">
        <f>CW23/467.6729176</f>
        <v>0.20794328738187917</v>
      </c>
      <c r="CW23" s="12">
        <f>BU23*0.5+BV23*0.5+BY23*0.5+CB23+CE23+CH23*0.5+CJ23*0.5+CL23*0.5+CO23+CR23+CU23*0.5+CU23*0.5+BA23</f>
        <v>97.249443905218698</v>
      </c>
      <c r="CX23" s="12">
        <f>AK23+AQ23+AZ23+BR23+CV23</f>
        <v>2.1031689523417603</v>
      </c>
      <c r="CY23" s="29">
        <f>CX23/3.9123</f>
        <v>0.53757864998639171</v>
      </c>
      <c r="CZ23" s="12">
        <v>1180814.9851373381</v>
      </c>
      <c r="DA23" s="12">
        <v>11718034638.83075</v>
      </c>
    </row>
    <row r="24" spans="1:105" s="4" customFormat="1" x14ac:dyDescent="0.25">
      <c r="A24" s="2">
        <v>14000</v>
      </c>
      <c r="B24" s="3" t="s">
        <v>212</v>
      </c>
      <c r="E24" s="3" t="s">
        <v>213</v>
      </c>
      <c r="F24" s="2">
        <v>618.48599999999999</v>
      </c>
      <c r="G24" s="3">
        <v>26</v>
      </c>
      <c r="H24" s="5">
        <v>2</v>
      </c>
      <c r="I24" s="7">
        <v>0</v>
      </c>
      <c r="J24" s="7">
        <v>6.98</v>
      </c>
      <c r="K24" s="5">
        <v>0</v>
      </c>
      <c r="L24" s="5">
        <v>870</v>
      </c>
      <c r="M24" s="5">
        <v>3500</v>
      </c>
      <c r="N24" s="6" t="s">
        <v>138</v>
      </c>
      <c r="O24" s="5">
        <v>0</v>
      </c>
      <c r="P24" s="5">
        <v>2.0540183208990462E-4</v>
      </c>
      <c r="Q24" s="5">
        <v>2.4849536059161776E-4</v>
      </c>
      <c r="R24" s="39">
        <v>4.495878398313511E-4</v>
      </c>
      <c r="S24" s="11">
        <f>R24/3.69679559721054</f>
        <v>1.2161555271559857E-4</v>
      </c>
      <c r="T24" s="18">
        <v>56.86</v>
      </c>
      <c r="U24" s="18">
        <v>30</v>
      </c>
      <c r="V24" s="18"/>
      <c r="W24" s="18">
        <f>T24/57.35*100</f>
        <v>99.145597210113337</v>
      </c>
      <c r="X24" s="18"/>
      <c r="Y24" s="19">
        <v>50.96</v>
      </c>
      <c r="Z24" s="19">
        <v>38.981999999999999</v>
      </c>
      <c r="AA24" s="19">
        <v>96.632000000000005</v>
      </c>
      <c r="AB24" s="20">
        <v>29.999965110040577</v>
      </c>
      <c r="AC24" s="19">
        <v>100</v>
      </c>
      <c r="AD24" s="19">
        <v>100</v>
      </c>
      <c r="AE24" s="19">
        <v>0</v>
      </c>
      <c r="AF24" s="19">
        <v>0</v>
      </c>
      <c r="AG24" s="21">
        <v>0</v>
      </c>
      <c r="AH24" s="21">
        <v>0</v>
      </c>
      <c r="AI24" s="14">
        <f>T24-Y24-Z24-AA24*0.5+AB24*0.5+AC24*0.5+AD24*0.5-(AE24+AF24)*0.5-(AG24+AH24)*0.5</f>
        <v>33.6019825550203</v>
      </c>
      <c r="AJ24" s="14">
        <f>(AI24+225.2635)</f>
        <v>258.86548255502032</v>
      </c>
      <c r="AK24" s="21">
        <f>AJ24/344.519957</f>
        <v>0.75138022426671891</v>
      </c>
      <c r="AL24" s="22">
        <v>11.061</v>
      </c>
      <c r="AM24" s="22">
        <v>0.17499999999999999</v>
      </c>
      <c r="AN24" s="22">
        <v>0.51413881748071977</v>
      </c>
      <c r="AO24" s="22">
        <v>10</v>
      </c>
      <c r="AP24" s="22">
        <f>AL24+(0.25*AM24)+(AN24*0.5)+(AO24*0.5)</f>
        <v>16.361819408740359</v>
      </c>
      <c r="AQ24" s="22">
        <f>AP24/65.2067358611825</f>
        <v>0.25092222747620363</v>
      </c>
      <c r="AR24" s="23">
        <v>1.248</v>
      </c>
      <c r="AS24" s="23">
        <v>82.287999999999997</v>
      </c>
      <c r="AT24" s="23">
        <v>82.5</v>
      </c>
      <c r="AU24" s="23">
        <v>39.206000000000003</v>
      </c>
      <c r="AV24" s="23">
        <v>0</v>
      </c>
      <c r="AW24" s="23">
        <v>100</v>
      </c>
      <c r="AX24" s="23">
        <v>100</v>
      </c>
      <c r="AY24" s="23">
        <f>-1*AR24+AS24*0.5+AT24*0.5+AV24+AW24*0.5+AX24*0.5</f>
        <v>181.14600000000002</v>
      </c>
      <c r="AZ24" s="24">
        <f>AY24/192.0565</f>
        <v>0.94319119634066029</v>
      </c>
      <c r="BA24" s="25">
        <v>1.4E-2</v>
      </c>
      <c r="BB24" s="25">
        <f>BA24/17.469*100</f>
        <v>8.0141965767931769E-2</v>
      </c>
      <c r="BC24" s="25">
        <v>6.1766522544780732E-2</v>
      </c>
      <c r="BD24" s="25">
        <f>BB24+BC24*0.5</f>
        <v>0.11102522704032214</v>
      </c>
      <c r="BE24" s="26">
        <f>BD24/574.6353</f>
        <v>1.93209896851659E-4</v>
      </c>
      <c r="BF24" s="27">
        <v>1</v>
      </c>
      <c r="BG24" s="27">
        <v>0</v>
      </c>
      <c r="BH24" s="27">
        <v>0</v>
      </c>
      <c r="BI24" s="27">
        <v>0</v>
      </c>
      <c r="BJ24" s="27">
        <v>0</v>
      </c>
      <c r="BK24" s="27">
        <v>0</v>
      </c>
      <c r="BL24" s="27">
        <v>0</v>
      </c>
      <c r="BM24" s="27">
        <v>0</v>
      </c>
      <c r="BN24" s="27">
        <v>2</v>
      </c>
      <c r="BO24" s="27">
        <v>0.51413881748071977</v>
      </c>
      <c r="BP24" s="27">
        <v>0</v>
      </c>
      <c r="BQ24" s="27">
        <f>BF24+BG24+BH24+BI24+BJ24+BK24+BL24+BM24+BP24+(BN24*0.5+BO24)</f>
        <v>2.5141388174807195</v>
      </c>
      <c r="BR24" s="28">
        <f>BQ24/267.537496143959</f>
        <v>9.3973325373722157E-3</v>
      </c>
      <c r="BS24" s="12">
        <v>42</v>
      </c>
      <c r="BT24" s="12">
        <v>63</v>
      </c>
      <c r="BU24" s="29">
        <f>BS24/DA24*100000000000/165.8</f>
        <v>40.957578419910348</v>
      </c>
      <c r="BV24" s="29">
        <f>BT24/DA24*100000000000/386.3</f>
        <v>26.36849534825706</v>
      </c>
      <c r="BW24" s="12">
        <v>0</v>
      </c>
      <c r="BX24" s="12">
        <v>0</v>
      </c>
      <c r="BY24" s="29">
        <f>BX24/76.76*100</f>
        <v>0</v>
      </c>
      <c r="BZ24" s="12">
        <v>0</v>
      </c>
      <c r="CA24" s="12">
        <v>0</v>
      </c>
      <c r="CB24" s="29">
        <f>BZ24/623531*100</f>
        <v>0</v>
      </c>
      <c r="CC24" s="12">
        <v>0</v>
      </c>
      <c r="CD24" s="12">
        <v>0</v>
      </c>
      <c r="CE24" s="29">
        <f>CD24/24.87*100</f>
        <v>0</v>
      </c>
      <c r="CF24" s="12">
        <v>0</v>
      </c>
      <c r="CG24" s="12">
        <v>0</v>
      </c>
      <c r="CH24" s="29">
        <f>CG24/58.916*100</f>
        <v>0</v>
      </c>
      <c r="CI24" s="12">
        <v>0</v>
      </c>
      <c r="CJ24" s="29">
        <v>0</v>
      </c>
      <c r="CK24" s="12">
        <v>0</v>
      </c>
      <c r="CL24" s="29">
        <v>0</v>
      </c>
      <c r="CM24" s="12">
        <v>0</v>
      </c>
      <c r="CN24" s="12">
        <v>0</v>
      </c>
      <c r="CO24" s="29">
        <f>CN24/21.145*100</f>
        <v>0</v>
      </c>
      <c r="CP24" s="12">
        <v>0</v>
      </c>
      <c r="CQ24" s="12">
        <v>0</v>
      </c>
      <c r="CR24" s="29">
        <f>CQ24/40.952*100</f>
        <v>0</v>
      </c>
      <c r="CS24" s="12">
        <v>0</v>
      </c>
      <c r="CT24" s="12">
        <v>0</v>
      </c>
      <c r="CU24" s="29">
        <f>CT24/99.677*100</f>
        <v>0</v>
      </c>
      <c r="CV24" s="29">
        <f>CW24/467.6729176</f>
        <v>7.2009807745351692E-2</v>
      </c>
      <c r="CW24" s="12">
        <f>BU24*0.5+BV24*0.5+BY24*0.5+CB24+CE24+CH24*0.5+CJ24*0.5+CL24*0.5+CO24+CR24+CU24*0.5+CU24*0.5+BA24</f>
        <v>33.677036884083705</v>
      </c>
      <c r="CX24" s="12">
        <f>AK24+AQ24+AZ24+BR24+CV24</f>
        <v>2.0269007883663064</v>
      </c>
      <c r="CY24" s="29">
        <f>CX24/3.9123</f>
        <v>0.51808419302361941</v>
      </c>
      <c r="CZ24" s="12">
        <v>161497.54954867184</v>
      </c>
      <c r="DA24" s="12">
        <v>618486881.96685219</v>
      </c>
    </row>
    <row r="25" spans="1:105" s="4" customFormat="1" x14ac:dyDescent="0.25">
      <c r="A25" s="2">
        <v>48000</v>
      </c>
      <c r="B25" s="3" t="s">
        <v>121</v>
      </c>
      <c r="E25" s="3" t="s">
        <v>122</v>
      </c>
      <c r="F25" s="2">
        <v>19810.91</v>
      </c>
      <c r="G25" s="3">
        <v>94</v>
      </c>
      <c r="H25" s="5">
        <v>50</v>
      </c>
      <c r="I25" s="5">
        <v>19.600000000000001</v>
      </c>
      <c r="J25" s="5">
        <v>234</v>
      </c>
      <c r="K25" s="5">
        <v>45.864000000000004</v>
      </c>
      <c r="L25" s="5">
        <v>829578</v>
      </c>
      <c r="M25" s="5">
        <v>3910770</v>
      </c>
      <c r="N25" s="6" t="s">
        <v>116</v>
      </c>
      <c r="O25" s="5">
        <v>0.1109015465861939</v>
      </c>
      <c r="P25" s="5">
        <v>0.19585843800169989</v>
      </c>
      <c r="Q25" s="5">
        <v>0.27765948609739455</v>
      </c>
      <c r="R25" s="39">
        <v>0.68714091246191278</v>
      </c>
      <c r="S25" s="11">
        <f>R25/3.69679559721054</f>
        <v>0.18587473783522218</v>
      </c>
      <c r="T25" s="18">
        <v>27.38</v>
      </c>
      <c r="U25" s="18">
        <v>24.45</v>
      </c>
      <c r="V25" s="18">
        <v>19.169</v>
      </c>
      <c r="W25" s="18">
        <v>35.280999999999999</v>
      </c>
      <c r="X25" s="18">
        <v>17.346</v>
      </c>
      <c r="Y25" s="19">
        <v>16.178999999999998</v>
      </c>
      <c r="Z25" s="19">
        <v>18.614000000000001</v>
      </c>
      <c r="AA25" s="19">
        <v>97.283000000000001</v>
      </c>
      <c r="AB25" s="20">
        <v>24.449971564683075</v>
      </c>
      <c r="AC25" s="19">
        <v>35.280999999999999</v>
      </c>
      <c r="AD25" s="19">
        <v>17.346</v>
      </c>
      <c r="AE25" s="19">
        <v>2.742</v>
      </c>
      <c r="AF25" s="19">
        <v>6.6070000000000002</v>
      </c>
      <c r="AG25" s="21">
        <v>4.8029999999999999</v>
      </c>
      <c r="AH25" s="21">
        <v>24.442</v>
      </c>
      <c r="AI25" s="14">
        <f>T25-Y25-Z25-AA25*0.5+AB25*0.5+AC25*0.5+AD25*0.5-(AE25+AF25)*0.5-(AG25+AH25)*0.5</f>
        <v>-36.813014217658477</v>
      </c>
      <c r="AJ25" s="14">
        <f>(AI25+225.2635)</f>
        <v>188.4504857823415</v>
      </c>
      <c r="AK25" s="21">
        <f>AJ25/344.519957</f>
        <v>0.54699439598020594</v>
      </c>
      <c r="AL25" s="22">
        <v>5.9649999999999999</v>
      </c>
      <c r="AM25" s="22">
        <v>10.646000000000001</v>
      </c>
      <c r="AN25" s="22">
        <v>7.1979434447300772</v>
      </c>
      <c r="AO25" s="22">
        <v>3.9020000000000001</v>
      </c>
      <c r="AP25" s="22">
        <f>AL25+(0.25*AM25)+(AN25*0.5)+(AO25*0.5)</f>
        <v>14.17647172236504</v>
      </c>
      <c r="AQ25" s="22">
        <f>AP25/65.2067358611825</f>
        <v>0.21740808729553782</v>
      </c>
      <c r="AR25" s="23">
        <v>0.47199999999999998</v>
      </c>
      <c r="AS25" s="23">
        <v>84.572000000000003</v>
      </c>
      <c r="AT25" s="23">
        <v>72.018000000000001</v>
      </c>
      <c r="AU25" s="23">
        <v>6.48</v>
      </c>
      <c r="AV25" s="23">
        <v>8.9999999999999993E-3</v>
      </c>
      <c r="AW25" s="23">
        <v>83.117000000000004</v>
      </c>
      <c r="AX25" s="23">
        <v>76.623000000000005</v>
      </c>
      <c r="AY25" s="23">
        <f>-1*AR25+AS25*0.5+AT25*0.5+AV25+AW25*0.5+AX25*0.5</f>
        <v>157.702</v>
      </c>
      <c r="AZ25" s="24">
        <f>AY25/192.0565</f>
        <v>0.82112295079833275</v>
      </c>
      <c r="BA25" s="25">
        <v>1.9690000000000001</v>
      </c>
      <c r="BB25" s="25">
        <f>BA25/17.469*100</f>
        <v>11.271395042646974</v>
      </c>
      <c r="BC25" s="25">
        <v>3.1500926497838173</v>
      </c>
      <c r="BD25" s="25">
        <f>BB25+BC25*0.5</f>
        <v>12.846441367538883</v>
      </c>
      <c r="BE25" s="26">
        <f>BD25/574.6353</f>
        <v>2.2355816580601439E-2</v>
      </c>
      <c r="BF25" s="27">
        <v>0</v>
      </c>
      <c r="BG25" s="27">
        <v>0</v>
      </c>
      <c r="BH25" s="27">
        <v>0</v>
      </c>
      <c r="BI25" s="27">
        <v>0</v>
      </c>
      <c r="BJ25" s="27">
        <v>41</v>
      </c>
      <c r="BK25" s="27">
        <v>6</v>
      </c>
      <c r="BL25" s="27">
        <v>0</v>
      </c>
      <c r="BM25" s="27">
        <v>4</v>
      </c>
      <c r="BN25" s="27">
        <v>28</v>
      </c>
      <c r="BO25" s="27">
        <v>7.1979434447300772</v>
      </c>
      <c r="BP25" s="27">
        <v>5.7969999999999997</v>
      </c>
      <c r="BQ25" s="27">
        <f>BF25+BG25+BH25+BI25+BJ25+BK25+BL25+BM25+BP25+(BN25*0.5+BO25)</f>
        <v>77.994943444730069</v>
      </c>
      <c r="BR25" s="28">
        <f>BQ25/267.537496143959</f>
        <v>0.29152901768491485</v>
      </c>
      <c r="BS25" s="12">
        <v>513</v>
      </c>
      <c r="BT25" s="12">
        <v>2063</v>
      </c>
      <c r="BU25" s="29">
        <f>BS25/DA25*100000000000/165.8</f>
        <v>15.61810695608556</v>
      </c>
      <c r="BV25" s="29">
        <f>BT25/DA25*100000000000/386.3</f>
        <v>26.956907821124332</v>
      </c>
      <c r="BW25" s="12">
        <v>165887.94099999999</v>
      </c>
      <c r="BX25" s="12">
        <v>4.218</v>
      </c>
      <c r="BY25" s="29">
        <f>BX25/76.76*100</f>
        <v>5.4950495049504946</v>
      </c>
      <c r="BZ25" s="12">
        <v>25332.007000000001</v>
      </c>
      <c r="CA25" s="12">
        <v>0.64400000000000002</v>
      </c>
      <c r="CB25" s="29">
        <f>BZ25/623531*100</f>
        <v>4.0626700196141012</v>
      </c>
      <c r="CC25" s="12">
        <v>71515.577999999994</v>
      </c>
      <c r="CD25" s="12">
        <v>1.819</v>
      </c>
      <c r="CE25" s="29">
        <f>CD25/24.87*100</f>
        <v>7.3140329714515477</v>
      </c>
      <c r="CF25" s="12">
        <v>469408.36800000002</v>
      </c>
      <c r="CG25" s="12">
        <v>11.936</v>
      </c>
      <c r="CH25" s="29">
        <f>CG25/58.916*100</f>
        <v>20.259352298187249</v>
      </c>
      <c r="CI25" s="12">
        <v>592827.87600000005</v>
      </c>
      <c r="CJ25" s="29">
        <v>15.074999999999999</v>
      </c>
      <c r="CK25" s="12">
        <v>17</v>
      </c>
      <c r="CL25" s="29">
        <v>0.45400000000000001</v>
      </c>
      <c r="CM25" s="12">
        <v>1</v>
      </c>
      <c r="CN25" s="12">
        <v>0.01</v>
      </c>
      <c r="CO25" s="29">
        <f>CN25/21.145*100</f>
        <v>4.7292504138094112E-2</v>
      </c>
      <c r="CP25" s="12">
        <v>30</v>
      </c>
      <c r="CQ25" s="12">
        <v>1.155</v>
      </c>
      <c r="CR25" s="29">
        <f>CQ25/40.952*100</f>
        <v>2.8203750732564958</v>
      </c>
      <c r="CS25" s="12">
        <v>67</v>
      </c>
      <c r="CT25" s="12">
        <v>7.5129999999999999</v>
      </c>
      <c r="CU25" s="29">
        <f>CT25/99.677*100</f>
        <v>7.5373456263731846</v>
      </c>
      <c r="CV25" s="29">
        <f>CW25/467.6729176</f>
        <v>0.14043987157106066</v>
      </c>
      <c r="CW25" s="12">
        <f>BU25*0.5+BV25*0.5+BY25*0.5+CB25+CE25+CH25*0.5+CJ25*0.5+CL25*0.5+CO25+CR25+CU25*0.5+CU25*0.5+BA25</f>
        <v>65.679924485007234</v>
      </c>
      <c r="CX25" s="12">
        <f>AK25+AQ25+AZ25+BR25+CV25</f>
        <v>2.0174943233300522</v>
      </c>
      <c r="CY25" s="29">
        <f>CX25/3.9123</f>
        <v>0.51567986180253356</v>
      </c>
      <c r="CZ25" s="12">
        <v>1263483.8944669564</v>
      </c>
      <c r="DA25" s="12">
        <v>19810910969.386707</v>
      </c>
    </row>
    <row r="26" spans="1:105" s="4" customFormat="1" x14ac:dyDescent="0.25">
      <c r="A26" s="2">
        <v>34000</v>
      </c>
      <c r="B26" s="3" t="s">
        <v>232</v>
      </c>
      <c r="E26" s="3" t="s">
        <v>233</v>
      </c>
      <c r="F26" s="2">
        <v>3439.895</v>
      </c>
      <c r="G26" s="3">
        <v>66</v>
      </c>
      <c r="H26" s="5">
        <v>1</v>
      </c>
      <c r="I26" s="5">
        <v>14.7</v>
      </c>
      <c r="J26" s="5">
        <v>38.700000000000003</v>
      </c>
      <c r="K26" s="5">
        <v>5.6889000000000003</v>
      </c>
      <c r="L26" s="5">
        <v>61000</v>
      </c>
      <c r="M26" s="5">
        <v>341100</v>
      </c>
      <c r="N26" s="6" t="s">
        <v>116</v>
      </c>
      <c r="O26" s="5">
        <v>1.3756057220787512E-2</v>
      </c>
      <c r="P26" s="5">
        <v>1.4401737652280668E-2</v>
      </c>
      <c r="Q26" s="5">
        <v>2.4217647856514517E-2</v>
      </c>
      <c r="R26" s="39">
        <v>6.514990892994682E-2</v>
      </c>
      <c r="S26" s="11">
        <f>R26/3.69679559721054</f>
        <v>1.7623346278356974E-2</v>
      </c>
      <c r="T26" s="18">
        <v>45.96</v>
      </c>
      <c r="U26" s="18">
        <v>37.869999999999997</v>
      </c>
      <c r="V26" s="18">
        <v>9.7260000000000009</v>
      </c>
      <c r="W26" s="18">
        <v>56.863</v>
      </c>
      <c r="X26" s="18">
        <v>25.707999999999998</v>
      </c>
      <c r="Y26" s="19">
        <v>30.132999999999999</v>
      </c>
      <c r="Z26" s="19">
        <v>45.616999999999997</v>
      </c>
      <c r="AA26" s="19">
        <v>100</v>
      </c>
      <c r="AB26" s="20">
        <v>37.869955957241217</v>
      </c>
      <c r="AC26" s="19">
        <v>59.222999999999999</v>
      </c>
      <c r="AD26" s="19">
        <v>34.237000000000002</v>
      </c>
      <c r="AE26" s="19">
        <v>2.4689999999999999</v>
      </c>
      <c r="AF26" s="19">
        <v>0</v>
      </c>
      <c r="AG26" s="21">
        <v>1.9419999999999999</v>
      </c>
      <c r="AH26" s="21">
        <v>23.053000000000001</v>
      </c>
      <c r="AI26" s="14">
        <f>T26-Y26-Z26-AA26*0.5+AB26*0.5+AC26*0.5+AD26*0.5-(AE26+AF26)*0.5-(AG26+AH26)*0.5</f>
        <v>-27.857022021379386</v>
      </c>
      <c r="AJ26" s="14">
        <f>(AI26+225.2635)</f>
        <v>197.40647797862061</v>
      </c>
      <c r="AK26" s="21">
        <f>AJ26/344.519957</f>
        <v>0.57298996463830576</v>
      </c>
      <c r="AL26" s="22">
        <v>5.6719999999999997</v>
      </c>
      <c r="AM26" s="22">
        <v>1.0469999999999999</v>
      </c>
      <c r="AN26" s="22">
        <v>1.0282776349614395</v>
      </c>
      <c r="AO26" s="22">
        <v>4.734</v>
      </c>
      <c r="AP26" s="22">
        <f>AL26+(0.25*AM26)+(AN26*0.5)+(AO26*0.5)</f>
        <v>8.8148888174807194</v>
      </c>
      <c r="AQ26" s="22">
        <f>AP26/65.2067358611825</f>
        <v>0.13518371531810128</v>
      </c>
      <c r="AR26" s="23">
        <v>0.50700000000000001</v>
      </c>
      <c r="AS26" s="23">
        <v>91.361999999999995</v>
      </c>
      <c r="AT26" s="23">
        <v>80.472999999999999</v>
      </c>
      <c r="AU26" s="23">
        <v>15.47</v>
      </c>
      <c r="AV26" s="23">
        <v>0.189</v>
      </c>
      <c r="AW26" s="23">
        <v>89.32</v>
      </c>
      <c r="AX26" s="23">
        <v>83.495000000000005</v>
      </c>
      <c r="AY26" s="23">
        <f>-1*AR26+AS26*0.5+AT26*0.5+AV26+AW26*0.5+AX26*0.5</f>
        <v>172.00700000000001</v>
      </c>
      <c r="AZ26" s="24">
        <f>AY26/192.0565</f>
        <v>0.89560624087182683</v>
      </c>
      <c r="BA26" s="25">
        <v>0.17399999999999999</v>
      </c>
      <c r="BB26" s="25">
        <f>BA26/17.469*100</f>
        <v>0.99605014597286612</v>
      </c>
      <c r="BC26" s="25">
        <v>0.6794317479925881</v>
      </c>
      <c r="BD26" s="25">
        <f>BB26+BC26*0.5</f>
        <v>1.3357660199691601</v>
      </c>
      <c r="BE26" s="26">
        <f>BD26/574.6353</f>
        <v>2.3245457074585569E-3</v>
      </c>
      <c r="BF26" s="27">
        <v>3</v>
      </c>
      <c r="BG26" s="27">
        <v>0</v>
      </c>
      <c r="BH26" s="27">
        <v>1</v>
      </c>
      <c r="BI26" s="27">
        <v>0</v>
      </c>
      <c r="BJ26" s="27">
        <v>7</v>
      </c>
      <c r="BK26" s="27">
        <v>0</v>
      </c>
      <c r="BL26" s="27">
        <v>0</v>
      </c>
      <c r="BM26" s="27">
        <v>0</v>
      </c>
      <c r="BN26" s="27">
        <v>4</v>
      </c>
      <c r="BO26" s="27">
        <v>1.0282776349614395</v>
      </c>
      <c r="BP26" s="27">
        <v>2.367</v>
      </c>
      <c r="BQ26" s="27">
        <f>BF26+BG26+BH26+BI26+BJ26+BK26+BL26+BM26+BP26+(BN26*0.5+BO26)</f>
        <v>16.395277634961442</v>
      </c>
      <c r="BR26" s="28">
        <f>BQ26/267.537496143959</f>
        <v>6.1282167439211298E-2</v>
      </c>
      <c r="BS26" s="12">
        <v>96</v>
      </c>
      <c r="BT26" s="12">
        <v>296</v>
      </c>
      <c r="BU26" s="29">
        <f>BS26/DA26*100000000000/165.8</f>
        <v>16.832223542199639</v>
      </c>
      <c r="BV26" s="29">
        <f>BT26/DA26*100000000000/386.3</f>
        <v>22.275208935623844</v>
      </c>
      <c r="BW26" s="12">
        <v>184343.78599999999</v>
      </c>
      <c r="BX26" s="12">
        <v>28.859000000000002</v>
      </c>
      <c r="BY26" s="29">
        <f>BX26/76.76*100</f>
        <v>37.596404377279832</v>
      </c>
      <c r="BZ26" s="12">
        <v>0</v>
      </c>
      <c r="CA26" s="12">
        <v>0</v>
      </c>
      <c r="CB26" s="29">
        <f>BZ26/623531*100</f>
        <v>0</v>
      </c>
      <c r="CC26" s="12">
        <v>36957.896999999997</v>
      </c>
      <c r="CD26" s="12">
        <v>5.7859999999999996</v>
      </c>
      <c r="CE26" s="29">
        <f>CD26/24.87*100</f>
        <v>23.264977885002008</v>
      </c>
      <c r="CF26" s="12">
        <v>213861.67199999999</v>
      </c>
      <c r="CG26" s="12">
        <v>33.479999999999997</v>
      </c>
      <c r="CH26" s="29">
        <f>CG26/58.916*100</f>
        <v>56.826668477153909</v>
      </c>
      <c r="CI26" s="12">
        <v>0</v>
      </c>
      <c r="CJ26" s="29">
        <v>0</v>
      </c>
      <c r="CK26" s="12">
        <v>31</v>
      </c>
      <c r="CL26" s="29">
        <v>17.936</v>
      </c>
      <c r="CM26" s="12">
        <v>1</v>
      </c>
      <c r="CN26" s="12">
        <v>0.23100000000000001</v>
      </c>
      <c r="CO26" s="29">
        <f>CN26/21.145*100</f>
        <v>1.0924568455899741</v>
      </c>
      <c r="CP26" s="12">
        <v>17</v>
      </c>
      <c r="CQ26" s="12">
        <v>11.581</v>
      </c>
      <c r="CR26" s="29">
        <f>CQ26/40.952*100</f>
        <v>28.27944911115452</v>
      </c>
      <c r="CS26" s="12">
        <v>35</v>
      </c>
      <c r="CT26" s="12">
        <v>18.239000000000001</v>
      </c>
      <c r="CU26" s="29">
        <f>CT26/99.677*100</f>
        <v>18.298102872277454</v>
      </c>
      <c r="CV26" s="29">
        <f>CW26/467.6729176</f>
        <v>0.31398491093672126</v>
      </c>
      <c r="CW26" s="12">
        <f>BU26*0.5+BV26*0.5+BY26*0.5+CB26+CE26+CH26*0.5+CJ26*0.5+CL26*0.5+CO26+CR26+CU26*0.5+CU26*0.5+BA26</f>
        <v>146.84223938015259</v>
      </c>
      <c r="CX26" s="12">
        <f>AK26+AQ26+AZ26+BR26+CV26</f>
        <v>1.9790469992041664</v>
      </c>
      <c r="CY26" s="29">
        <f>CX26/3.9123</f>
        <v>0.50585256733997042</v>
      </c>
      <c r="CZ26" s="12">
        <v>547186.19425372733</v>
      </c>
      <c r="DA26" s="12">
        <v>3439895240.2333245</v>
      </c>
    </row>
    <row r="27" spans="1:105" s="4" customFormat="1" x14ac:dyDescent="0.25">
      <c r="A27" s="2">
        <v>74000</v>
      </c>
      <c r="B27" s="3" t="s">
        <v>124</v>
      </c>
      <c r="E27" s="3" t="s">
        <v>125</v>
      </c>
      <c r="F27" s="2">
        <v>4468.4939999999997</v>
      </c>
      <c r="G27" s="3">
        <v>146</v>
      </c>
      <c r="H27" s="5">
        <v>47</v>
      </c>
      <c r="I27" s="5">
        <v>10.9</v>
      </c>
      <c r="J27" s="5">
        <v>30.2</v>
      </c>
      <c r="K27" s="5">
        <v>3.2918000000000003</v>
      </c>
      <c r="L27" s="5">
        <v>21412</v>
      </c>
      <c r="M27" s="5">
        <v>95316</v>
      </c>
      <c r="N27" s="6" t="s">
        <v>110</v>
      </c>
      <c r="O27" s="5">
        <v>7.9597442667982098E-3</v>
      </c>
      <c r="P27" s="5">
        <v>5.0552460100103886E-3</v>
      </c>
      <c r="Q27" s="5">
        <v>6.7673096543287535E-3</v>
      </c>
      <c r="R27" s="39">
        <v>2.7570837833503725E-2</v>
      </c>
      <c r="S27" s="11">
        <f>R27/3.69679559721054</f>
        <v>7.458036861520724E-3</v>
      </c>
      <c r="T27" s="18">
        <v>40.130000000000003</v>
      </c>
      <c r="U27" s="18">
        <v>26.36</v>
      </c>
      <c r="V27" s="18">
        <v>17.914999999999999</v>
      </c>
      <c r="W27" s="18">
        <v>79.591999999999999</v>
      </c>
      <c r="X27" s="18">
        <v>77.501000000000005</v>
      </c>
      <c r="Y27" s="19">
        <v>3.1840000000000002</v>
      </c>
      <c r="Z27" s="19">
        <v>24.1</v>
      </c>
      <c r="AA27" s="19">
        <v>83.004999999999995</v>
      </c>
      <c r="AB27" s="20">
        <v>26.359969343355655</v>
      </c>
      <c r="AC27" s="19">
        <v>57.627000000000002</v>
      </c>
      <c r="AD27" s="19">
        <v>47.268999999999998</v>
      </c>
      <c r="AE27" s="19">
        <v>0</v>
      </c>
      <c r="AF27" s="19">
        <v>0</v>
      </c>
      <c r="AG27" s="21">
        <v>0</v>
      </c>
      <c r="AH27" s="21">
        <v>0</v>
      </c>
      <c r="AI27" s="14">
        <f>T27-Y27-Z27-AA27*0.5+AB27*0.5+AC27*0.5+AD27*0.5-(AE27+AF27)*0.5-(AG27+AH27)*0.5</f>
        <v>36.971484671677835</v>
      </c>
      <c r="AJ27" s="14">
        <f>(AI27+225.2635)</f>
        <v>262.23498467167781</v>
      </c>
      <c r="AK27" s="21">
        <f>AJ27/344.519957</f>
        <v>0.76116050563560766</v>
      </c>
      <c r="AL27" s="22">
        <v>0</v>
      </c>
      <c r="AM27" s="22">
        <v>1.7450000000000001</v>
      </c>
      <c r="AN27" s="22">
        <v>1.5424164524421593</v>
      </c>
      <c r="AO27" s="22">
        <v>2.7029999999999998</v>
      </c>
      <c r="AP27" s="22">
        <f>AL27+(0.25*AM27)+(AN27*0.5)+(AO27*0.5)</f>
        <v>2.5589582262210797</v>
      </c>
      <c r="AQ27" s="22">
        <f>AP27/65.2067358611825</f>
        <v>3.9243771251927136E-2</v>
      </c>
      <c r="AR27" s="23">
        <v>0.56200000000000006</v>
      </c>
      <c r="AS27" s="23">
        <v>51.094999999999999</v>
      </c>
      <c r="AT27" s="23">
        <v>45.045000000000002</v>
      </c>
      <c r="AU27" s="23">
        <v>0</v>
      </c>
      <c r="AV27" s="23">
        <v>0.254</v>
      </c>
      <c r="AW27" s="23">
        <v>84.745999999999995</v>
      </c>
      <c r="AX27" s="23">
        <v>71.186000000000007</v>
      </c>
      <c r="AY27" s="23">
        <f>-1*AR27+AS27*0.5+AT27*0.5+AV27+AW27*0.5+AX27*0.5</f>
        <v>125.72799999999999</v>
      </c>
      <c r="AZ27" s="24">
        <f>AY27/192.0565</f>
        <v>0.65464069167146122</v>
      </c>
      <c r="BA27" s="25">
        <v>1.641</v>
      </c>
      <c r="BB27" s="25">
        <f>BA27/17.469*100</f>
        <v>9.3937832732268571</v>
      </c>
      <c r="BC27" s="25">
        <v>0.80296479308214952</v>
      </c>
      <c r="BD27" s="25">
        <f>BB27+BC27*0.5</f>
        <v>9.7952656697679323</v>
      </c>
      <c r="BE27" s="26">
        <f>BD27/574.6353</f>
        <v>1.7046056289559536E-2</v>
      </c>
      <c r="BF27" s="27">
        <v>4</v>
      </c>
      <c r="BG27" s="27">
        <v>0</v>
      </c>
      <c r="BH27" s="27">
        <v>0</v>
      </c>
      <c r="BI27" s="27">
        <v>0</v>
      </c>
      <c r="BJ27" s="27">
        <v>0</v>
      </c>
      <c r="BK27" s="27">
        <v>4</v>
      </c>
      <c r="BL27" s="27">
        <v>4</v>
      </c>
      <c r="BM27" s="27">
        <v>1</v>
      </c>
      <c r="BN27" s="27">
        <v>6</v>
      </c>
      <c r="BO27" s="27">
        <v>1.5424164524421593</v>
      </c>
      <c r="BP27" s="27">
        <v>8.1080000000000005</v>
      </c>
      <c r="BQ27" s="27">
        <f>BF27+BG27+BH27+BI27+BJ27+BK27+BL27+BM27+BP27+(BN27*0.5+BO27)</f>
        <v>25.650416452442158</v>
      </c>
      <c r="BR27" s="28">
        <f>BQ27/267.537496143959</f>
        <v>9.5875968124632324E-2</v>
      </c>
      <c r="BS27" s="12">
        <v>388</v>
      </c>
      <c r="BT27" s="12">
        <v>589</v>
      </c>
      <c r="BU27" s="29">
        <f>BS27/DA27*100000000000/165.8</f>
        <v>52.37041164678547</v>
      </c>
      <c r="BV27" s="29">
        <f>BT27/DA27*100000000000/386.3</f>
        <v>34.121599004705025</v>
      </c>
      <c r="BW27" s="12">
        <v>87065.615999999995</v>
      </c>
      <c r="BX27" s="12">
        <v>9.2230000000000008</v>
      </c>
      <c r="BY27" s="29">
        <f>BX27/76.76*100</f>
        <v>12.015372589890568</v>
      </c>
      <c r="BZ27" s="12">
        <v>0</v>
      </c>
      <c r="CA27" s="12">
        <v>0</v>
      </c>
      <c r="CB27" s="29">
        <f>BZ27/623531*100</f>
        <v>0</v>
      </c>
      <c r="CC27" s="12">
        <v>20818.241999999998</v>
      </c>
      <c r="CD27" s="12">
        <v>2.2050000000000001</v>
      </c>
      <c r="CE27" s="29">
        <f>CD27/24.87*100</f>
        <v>8.8661037394451157</v>
      </c>
      <c r="CF27" s="12">
        <v>308192.136</v>
      </c>
      <c r="CG27" s="12">
        <v>32.646999999999998</v>
      </c>
      <c r="CH27" s="29">
        <f>CG27/58.916*100</f>
        <v>55.412791092402749</v>
      </c>
      <c r="CI27" s="12">
        <v>928242.88600000006</v>
      </c>
      <c r="CJ27" s="29">
        <v>100</v>
      </c>
      <c r="CK27" s="12">
        <v>19</v>
      </c>
      <c r="CL27" s="29">
        <v>24.163</v>
      </c>
      <c r="CM27" s="12">
        <v>0</v>
      </c>
      <c r="CN27" s="12">
        <v>0</v>
      </c>
      <c r="CO27" s="29">
        <f>CN27/21.145*100</f>
        <v>0</v>
      </c>
      <c r="CP27" s="12">
        <v>9</v>
      </c>
      <c r="CQ27" s="12">
        <v>4.1630000000000003</v>
      </c>
      <c r="CR27" s="29">
        <f>CQ27/40.952*100</f>
        <v>10.165559679624927</v>
      </c>
      <c r="CS27" s="12">
        <v>17</v>
      </c>
      <c r="CT27" s="12">
        <v>31.366</v>
      </c>
      <c r="CU27" s="29">
        <f>CT27/99.677*100</f>
        <v>31.46764047874635</v>
      </c>
      <c r="CV27" s="29">
        <f>CW27/467.6729176</f>
        <v>0.40879401793418774</v>
      </c>
      <c r="CW27" s="12">
        <f>BU27*0.5+BV27*0.5+BY27*0.5+CB27+CE27+CH27*0.5+CJ27*0.5+CL27*0.5+CO27+CR27+CU27*0.5+CU27*0.5+BA27</f>
        <v>191.18189106470831</v>
      </c>
      <c r="CX27" s="12">
        <f>AK27+AQ27+AZ27+BR27+CV27</f>
        <v>1.9597149546178163</v>
      </c>
      <c r="CY27" s="29">
        <f>CX27/3.9123</f>
        <v>0.50091121708913333</v>
      </c>
      <c r="CZ27" s="12">
        <v>533022.25150196452</v>
      </c>
      <c r="DA27" s="12">
        <v>4468494335.9808531</v>
      </c>
    </row>
    <row r="28" spans="1:105" s="4" customFormat="1" x14ac:dyDescent="0.25">
      <c r="A28" s="2">
        <v>72000</v>
      </c>
      <c r="B28" s="3" t="s">
        <v>206</v>
      </c>
      <c r="E28" s="3" t="s">
        <v>207</v>
      </c>
      <c r="F28" s="2">
        <v>495.73200000000003</v>
      </c>
      <c r="G28" s="3">
        <v>142</v>
      </c>
      <c r="H28" s="5">
        <v>3</v>
      </c>
      <c r="I28" s="5">
        <v>0</v>
      </c>
      <c r="J28" s="5">
        <v>3.62</v>
      </c>
      <c r="K28" s="5">
        <v>0</v>
      </c>
      <c r="L28" s="5">
        <v>290</v>
      </c>
      <c r="M28" s="5">
        <v>677</v>
      </c>
      <c r="N28" s="6" t="s">
        <v>101</v>
      </c>
      <c r="O28" s="5">
        <v>0</v>
      </c>
      <c r="P28" s="5">
        <v>6.8467277363301536E-5</v>
      </c>
      <c r="Q28" s="5">
        <v>4.8066102605864347E-5</v>
      </c>
      <c r="R28" s="39">
        <v>1.1857349744490961E-4</v>
      </c>
      <c r="S28" s="11">
        <f>R28/3.69679559721054</f>
        <v>3.2074669623167867E-5</v>
      </c>
      <c r="T28" s="18">
        <v>33.33</v>
      </c>
      <c r="U28" s="18">
        <v>12.5</v>
      </c>
      <c r="V28" s="18"/>
      <c r="W28" s="18">
        <f>T28/57.35*100</f>
        <v>58.116826503923271</v>
      </c>
      <c r="X28" s="18"/>
      <c r="Y28" s="19">
        <v>0</v>
      </c>
      <c r="Z28" s="19">
        <v>44.36</v>
      </c>
      <c r="AA28" s="19">
        <v>100</v>
      </c>
      <c r="AB28" s="20">
        <v>12.499985462516907</v>
      </c>
      <c r="AC28" s="19">
        <v>85.713999999999999</v>
      </c>
      <c r="AD28" s="19">
        <v>88.858999999999995</v>
      </c>
      <c r="AE28" s="19">
        <v>0</v>
      </c>
      <c r="AF28" s="19">
        <v>0</v>
      </c>
      <c r="AG28" s="21">
        <v>0</v>
      </c>
      <c r="AH28" s="21">
        <v>0</v>
      </c>
      <c r="AI28" s="14">
        <f>T28-Y28-Z28-AA28*0.5+AB28*0.5+AC28*0.5+AD28*0.5-(AE28+AF28)*0.5-(AG28+AH28)*0.5</f>
        <v>32.506492731258447</v>
      </c>
      <c r="AJ28" s="14">
        <f>(AI28+225.2635)</f>
        <v>257.76999273125841</v>
      </c>
      <c r="AK28" s="21">
        <f>AJ28/344.519957</f>
        <v>0.74820046703784548</v>
      </c>
      <c r="AL28" s="22">
        <v>0</v>
      </c>
      <c r="AM28" s="22">
        <v>0</v>
      </c>
      <c r="AN28" s="22">
        <v>0</v>
      </c>
      <c r="AO28" s="22">
        <v>12.5</v>
      </c>
      <c r="AP28" s="22">
        <f>AL28+(0.25*AM28)+(AN28*0.5)+(AO28*0.5)</f>
        <v>6.25</v>
      </c>
      <c r="AQ28" s="22">
        <f>AP28/65.2067358611825</f>
        <v>9.5848993473703667E-2</v>
      </c>
      <c r="AR28" s="23">
        <v>0.874</v>
      </c>
      <c r="AS28" s="23">
        <v>70.959000000000003</v>
      </c>
      <c r="AT28" s="23">
        <v>50</v>
      </c>
      <c r="AU28" s="23">
        <v>34.29</v>
      </c>
      <c r="AV28" s="23">
        <v>0.42899999999999999</v>
      </c>
      <c r="AW28" s="23">
        <v>100</v>
      </c>
      <c r="AX28" s="23">
        <v>85.713999999999999</v>
      </c>
      <c r="AY28" s="23">
        <f>-1*AR28+AS28*0.5+AT28*0.5+AV28+AW28*0.5+AX28*0.5</f>
        <v>152.89150000000001</v>
      </c>
      <c r="AZ28" s="24">
        <f>AY28/192.0565</f>
        <v>0.79607563399312187</v>
      </c>
      <c r="BA28" s="25">
        <v>8.0000000000000002E-3</v>
      </c>
      <c r="BB28" s="25">
        <f>BA28/17.469*100</f>
        <v>4.5795409010246722E-2</v>
      </c>
      <c r="BC28" s="25">
        <v>0.18529956763434219</v>
      </c>
      <c r="BD28" s="25">
        <f>BB28+BC28*0.5</f>
        <v>0.13844519282741782</v>
      </c>
      <c r="BE28" s="26">
        <f>BD28/574.6353</f>
        <v>2.4092705900145329E-4</v>
      </c>
      <c r="BF28" s="27">
        <v>0</v>
      </c>
      <c r="BG28" s="27">
        <v>0</v>
      </c>
      <c r="BH28" s="27">
        <v>0</v>
      </c>
      <c r="BI28" s="27">
        <v>0</v>
      </c>
      <c r="BJ28" s="27">
        <v>0</v>
      </c>
      <c r="BK28" s="27">
        <v>3</v>
      </c>
      <c r="BL28" s="27">
        <v>0</v>
      </c>
      <c r="BM28" s="27">
        <v>0</v>
      </c>
      <c r="BN28" s="27">
        <v>0</v>
      </c>
      <c r="BO28" s="27">
        <v>0</v>
      </c>
      <c r="BP28" s="27">
        <v>6.25</v>
      </c>
      <c r="BQ28" s="27">
        <f>BF28+BG28+BH28+BI28+BJ28+BK28+BL28+BM28+BP28+(BN28*0.5+BO28)</f>
        <v>9.25</v>
      </c>
      <c r="BR28" s="28">
        <f>BQ28/267.537496143959</f>
        <v>3.457459284519384E-2</v>
      </c>
      <c r="BS28" s="12">
        <v>50</v>
      </c>
      <c r="BT28" s="12">
        <v>64</v>
      </c>
      <c r="BU28" s="29">
        <f>BS28/DA28*100000000000/165.8</f>
        <v>60.832879532693269</v>
      </c>
      <c r="BV28" s="29">
        <f>BT28/DA28*100000000000/386.3</f>
        <v>33.42013208891094</v>
      </c>
      <c r="BW28" s="12">
        <v>7301.8909999999996</v>
      </c>
      <c r="BX28" s="12">
        <v>6.7869999999999999</v>
      </c>
      <c r="BY28" s="29">
        <f>BX28/76.76*100</f>
        <v>8.8418447107868676</v>
      </c>
      <c r="BZ28" s="12">
        <v>0</v>
      </c>
      <c r="CA28" s="12">
        <v>0</v>
      </c>
      <c r="CB28" s="29">
        <f>BZ28/623531*100</f>
        <v>0</v>
      </c>
      <c r="CC28" s="12">
        <v>5859.3429999999998</v>
      </c>
      <c r="CD28" s="12">
        <v>5.4459999999999997</v>
      </c>
      <c r="CE28" s="29">
        <f>CD28/24.87*100</f>
        <v>21.897868918375551</v>
      </c>
      <c r="CF28" s="12">
        <v>11063.424999999999</v>
      </c>
      <c r="CG28" s="12">
        <v>10.282999999999999</v>
      </c>
      <c r="CH28" s="29">
        <f>CG28/58.916*100</f>
        <v>17.453662842012356</v>
      </c>
      <c r="CI28" s="12">
        <v>0</v>
      </c>
      <c r="CJ28" s="29">
        <v>0</v>
      </c>
      <c r="CK28" s="12">
        <v>5</v>
      </c>
      <c r="CL28" s="29">
        <v>23.745999999999999</v>
      </c>
      <c r="CM28" s="12">
        <v>0</v>
      </c>
      <c r="CN28" s="12">
        <v>0</v>
      </c>
      <c r="CO28" s="29">
        <f>CN28/21.145*100</f>
        <v>0</v>
      </c>
      <c r="CP28" s="12">
        <v>2</v>
      </c>
      <c r="CQ28" s="12">
        <v>7.569</v>
      </c>
      <c r="CR28" s="29">
        <f>CQ28/40.952*100</f>
        <v>18.482613791756204</v>
      </c>
      <c r="CS28" s="12">
        <v>2</v>
      </c>
      <c r="CT28" s="12">
        <v>18.832000000000001</v>
      </c>
      <c r="CU28" s="29">
        <f>CT28/99.677*100</f>
        <v>18.893024469034984</v>
      </c>
      <c r="CV28" s="29">
        <f>CW28/467.6729176</f>
        <v>0.28102710638202766</v>
      </c>
      <c r="CW28" s="12">
        <f>BU28*0.5+BV28*0.5+BY28*0.5+CB28+CE28+CH28*0.5+CJ28*0.5+CL28*0.5+CO28+CR28+CU28*0.5+CU28*0.5+BA28</f>
        <v>131.42876676636845</v>
      </c>
      <c r="CX28" s="12">
        <f>AK28+AQ28+AZ28+BR28+CV28</f>
        <v>1.9557267937318925</v>
      </c>
      <c r="CY28" s="29">
        <f>CX28/3.9123</f>
        <v>0.49989182673411864</v>
      </c>
      <c r="CZ28" s="12">
        <v>173258.42267233305</v>
      </c>
      <c r="DA28" s="12">
        <v>495732171.02245504</v>
      </c>
    </row>
    <row r="29" spans="1:105" s="4" customFormat="1" x14ac:dyDescent="0.25">
      <c r="A29" s="2">
        <v>84000</v>
      </c>
      <c r="B29" s="3" t="s">
        <v>167</v>
      </c>
      <c r="E29" s="3" t="s">
        <v>168</v>
      </c>
      <c r="F29" s="2">
        <v>461.87700000000001</v>
      </c>
      <c r="G29" s="3">
        <v>166</v>
      </c>
      <c r="H29" s="5">
        <v>8</v>
      </c>
      <c r="I29" s="5">
        <v>6.41</v>
      </c>
      <c r="J29" s="5">
        <v>2.97</v>
      </c>
      <c r="K29" s="5">
        <v>0.19037700000000002</v>
      </c>
      <c r="L29" s="5">
        <v>263</v>
      </c>
      <c r="M29" s="5">
        <v>1017</v>
      </c>
      <c r="N29" s="6" t="s">
        <v>113</v>
      </c>
      <c r="O29" s="5">
        <v>4.6034152569422287E-4</v>
      </c>
      <c r="P29" s="5">
        <v>6.209273774671829E-5</v>
      </c>
      <c r="Q29" s="5">
        <v>7.220565192047865E-5</v>
      </c>
      <c r="R29" s="39">
        <v>1.0539701496382666E-3</v>
      </c>
      <c r="S29" s="11">
        <f>R29/3.69679559721054</f>
        <v>2.8510371264063182E-4</v>
      </c>
      <c r="T29" s="18">
        <v>36.36</v>
      </c>
      <c r="U29" s="18">
        <v>0</v>
      </c>
      <c r="V29" s="18">
        <v>26.742000000000001</v>
      </c>
      <c r="W29" s="18">
        <v>66.667000000000002</v>
      </c>
      <c r="X29" s="18">
        <v>51.09</v>
      </c>
      <c r="Y29" s="19">
        <v>0</v>
      </c>
      <c r="Z29" s="19">
        <v>84.6</v>
      </c>
      <c r="AA29" s="19">
        <v>100</v>
      </c>
      <c r="AB29" s="20">
        <v>0</v>
      </c>
      <c r="AC29" s="19">
        <v>100</v>
      </c>
      <c r="AD29" s="19">
        <v>100</v>
      </c>
      <c r="AE29" s="19">
        <v>0</v>
      </c>
      <c r="AF29" s="19">
        <v>0</v>
      </c>
      <c r="AG29" s="21">
        <v>0</v>
      </c>
      <c r="AH29" s="21">
        <v>0</v>
      </c>
      <c r="AI29" s="14">
        <f>T29-Y29-Z29-AA29*0.5+AB29*0.5+AC29*0.5+AD29*0.5-(AE29+AF29)*0.5-(AG29+AH29)*0.5</f>
        <v>1.7600000000000051</v>
      </c>
      <c r="AJ29" s="14">
        <f>(AI29+225.2635)</f>
        <v>227.02350000000001</v>
      </c>
      <c r="AK29" s="21">
        <f>AJ29/344.519957</f>
        <v>0.65895602094249661</v>
      </c>
      <c r="AL29" s="22">
        <v>0</v>
      </c>
      <c r="AM29" s="22">
        <v>0.34899999999999998</v>
      </c>
      <c r="AN29" s="22">
        <v>0.51413881748071977</v>
      </c>
      <c r="AO29" s="22">
        <v>30</v>
      </c>
      <c r="AP29" s="22">
        <f>AL29+(0.25*AM29)+(AN29*0.5)+(AO29*0.5)</f>
        <v>15.344319408740359</v>
      </c>
      <c r="AQ29" s="22">
        <f>AP29/65.2067358611825</f>
        <v>0.23531801133868469</v>
      </c>
      <c r="AR29" s="23">
        <v>0.36099999999999999</v>
      </c>
      <c r="AS29" s="23">
        <v>15.4</v>
      </c>
      <c r="AT29" s="23">
        <v>28.571000000000002</v>
      </c>
      <c r="AU29" s="23">
        <v>21.54</v>
      </c>
      <c r="AV29" s="23">
        <v>0</v>
      </c>
      <c r="AW29" s="23">
        <v>100</v>
      </c>
      <c r="AX29" s="23">
        <v>75</v>
      </c>
      <c r="AY29" s="23">
        <f>-1*AR29+AS29*0.5+AT29*0.5+AV29+AW29*0.5+AX29*0.5</f>
        <v>109.1245</v>
      </c>
      <c r="AZ29" s="24">
        <f>AY29/192.0565</f>
        <v>0.56818956921530905</v>
      </c>
      <c r="BA29" s="25">
        <v>1.4E-2</v>
      </c>
      <c r="BB29" s="25">
        <f>BA29/17.469*100</f>
        <v>8.0141965767931769E-2</v>
      </c>
      <c r="BC29" s="25">
        <v>6.1766522544780732E-2</v>
      </c>
      <c r="BD29" s="25">
        <f>BB29+BC29*0.5</f>
        <v>0.11102522704032214</v>
      </c>
      <c r="BE29" s="26">
        <f>BD29/574.6353</f>
        <v>1.93209896851659E-4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1</v>
      </c>
      <c r="BL29" s="27">
        <v>0</v>
      </c>
      <c r="BM29" s="27">
        <v>0</v>
      </c>
      <c r="BN29" s="27">
        <v>2</v>
      </c>
      <c r="BO29" s="27">
        <v>0.51413881748071977</v>
      </c>
      <c r="BP29" s="27">
        <v>28.571000000000002</v>
      </c>
      <c r="BQ29" s="27">
        <f>BF29+BG29+BH29+BI29+BJ29+BK29+BL29+BM29+BP29+(BN29*0.5+BO29)</f>
        <v>31.085138817480722</v>
      </c>
      <c r="BR29" s="28">
        <f>BQ29/267.537496143959</f>
        <v>0.11618983980007852</v>
      </c>
      <c r="BS29" s="12">
        <v>46</v>
      </c>
      <c r="BT29" s="12">
        <v>75</v>
      </c>
      <c r="BU29" s="29">
        <f>BS29/DA29*100000000000/165.8</f>
        <v>60.068483328450974</v>
      </c>
      <c r="BV29" s="29">
        <f>BT29/DA29*100000000000/386.3</f>
        <v>42.034890105082091</v>
      </c>
      <c r="BW29" s="12">
        <v>4497.8140000000003</v>
      </c>
      <c r="BX29" s="12">
        <v>5.07</v>
      </c>
      <c r="BY29" s="29">
        <f>BX29/76.76*100</f>
        <v>6.6050026055237101</v>
      </c>
      <c r="BZ29" s="12">
        <v>0</v>
      </c>
      <c r="CA29" s="12">
        <v>0</v>
      </c>
      <c r="CB29" s="29">
        <f>BZ29/623531*100</f>
        <v>0</v>
      </c>
      <c r="CC29" s="12">
        <v>4654.4279999999999</v>
      </c>
      <c r="CD29" s="12">
        <v>5.2469999999999999</v>
      </c>
      <c r="CE29" s="29">
        <f>CD29/24.87*100</f>
        <v>21.097708082026536</v>
      </c>
      <c r="CF29" s="12">
        <v>38016.788</v>
      </c>
      <c r="CG29" s="12">
        <v>42.853000000000002</v>
      </c>
      <c r="CH29" s="29">
        <f>CG29/58.916*100</f>
        <v>72.735759386244823</v>
      </c>
      <c r="CI29" s="12">
        <v>53363.180999999997</v>
      </c>
      <c r="CJ29" s="29">
        <v>100</v>
      </c>
      <c r="CK29" s="12">
        <v>0</v>
      </c>
      <c r="CL29" s="29">
        <v>0</v>
      </c>
      <c r="CM29" s="12">
        <v>0</v>
      </c>
      <c r="CN29" s="12">
        <v>0</v>
      </c>
      <c r="CO29" s="29">
        <f>CN29/21.145*100</f>
        <v>0</v>
      </c>
      <c r="CP29" s="12">
        <v>2</v>
      </c>
      <c r="CQ29" s="12">
        <v>2.58</v>
      </c>
      <c r="CR29" s="29">
        <f>CQ29/40.952*100</f>
        <v>6.3000586051963277</v>
      </c>
      <c r="CS29" s="12">
        <v>0</v>
      </c>
      <c r="CT29" s="12">
        <v>0</v>
      </c>
      <c r="CU29" s="29">
        <f>CT29/99.677*100</f>
        <v>0</v>
      </c>
      <c r="CV29" s="29">
        <f>CW29/467.6729176</f>
        <v>0.3595115904138762</v>
      </c>
      <c r="CW29" s="12">
        <f>BU29*0.5+BV29*0.5+BY29*0.5+CB29+CE29+CH29*0.5+CJ29*0.5+CL29*0.5+CO29+CR29+CU29*0.5+CU29*0.5+BA29</f>
        <v>168.13383439987368</v>
      </c>
      <c r="CX29" s="12">
        <f>AK29+AQ29+AZ29+BR29+CV29</f>
        <v>1.9381650317104451</v>
      </c>
      <c r="CY29" s="29">
        <f>CX29/3.9123</f>
        <v>0.49540296800103395</v>
      </c>
      <c r="CZ29" s="12">
        <v>198634.95713343064</v>
      </c>
      <c r="DA29" s="12">
        <v>461877321.81221038</v>
      </c>
    </row>
    <row r="30" spans="1:105" s="4" customFormat="1" x14ac:dyDescent="0.25">
      <c r="A30" s="2">
        <v>80000</v>
      </c>
      <c r="B30" s="3" t="s">
        <v>153</v>
      </c>
      <c r="E30" s="3" t="s">
        <v>154</v>
      </c>
      <c r="F30" s="2">
        <v>809.72699999999998</v>
      </c>
      <c r="G30" s="3">
        <v>158</v>
      </c>
      <c r="H30" s="5">
        <v>11</v>
      </c>
      <c r="I30" s="5">
        <v>0</v>
      </c>
      <c r="J30" s="5">
        <v>6.12</v>
      </c>
      <c r="K30" s="5">
        <v>0</v>
      </c>
      <c r="L30" s="5">
        <v>2930</v>
      </c>
      <c r="M30" s="5">
        <v>8270</v>
      </c>
      <c r="N30" s="6" t="s">
        <v>113</v>
      </c>
      <c r="O30" s="5">
        <v>0</v>
      </c>
      <c r="P30" s="5">
        <v>6.9175559542921901E-4</v>
      </c>
      <c r="Q30" s="5">
        <v>5.8715903774076534E-4</v>
      </c>
      <c r="R30" s="39">
        <v>1.2893742889388297E-3</v>
      </c>
      <c r="S30" s="11">
        <f>R30/3.69679559721054</f>
        <v>3.4878160153397231E-4</v>
      </c>
      <c r="T30" s="18">
        <v>26.08</v>
      </c>
      <c r="U30" s="18">
        <v>13.33</v>
      </c>
      <c r="V30" s="18">
        <v>34.912999999999997</v>
      </c>
      <c r="W30" s="18">
        <v>26.667000000000002</v>
      </c>
      <c r="X30" s="18">
        <v>38.811</v>
      </c>
      <c r="Y30" s="19">
        <v>0</v>
      </c>
      <c r="Z30" s="19">
        <v>16.945</v>
      </c>
      <c r="AA30" s="19">
        <v>77.058999999999997</v>
      </c>
      <c r="AB30" s="20">
        <v>13.329984497228031</v>
      </c>
      <c r="AC30" s="19">
        <v>40</v>
      </c>
      <c r="AD30" s="19">
        <v>61.252000000000002</v>
      </c>
      <c r="AE30" s="19">
        <v>0</v>
      </c>
      <c r="AF30" s="19">
        <v>0</v>
      </c>
      <c r="AG30" s="21">
        <v>0</v>
      </c>
      <c r="AH30" s="21">
        <v>0</v>
      </c>
      <c r="AI30" s="14">
        <f>T30-Y30-Z30-AA30*0.5+AB30*0.5+AC30*0.5+AD30*0.5-(AE30+AF30)*0.5-(AG30+AH30)*0.5</f>
        <v>27.896492248614017</v>
      </c>
      <c r="AJ30" s="14">
        <f>(AI30+225.2635)</f>
        <v>253.159992248614</v>
      </c>
      <c r="AK30" s="21">
        <f>AJ30/344.519957</f>
        <v>0.73481952817210539</v>
      </c>
      <c r="AL30" s="22">
        <v>0</v>
      </c>
      <c r="AM30" s="22">
        <v>0</v>
      </c>
      <c r="AN30" s="22">
        <v>0</v>
      </c>
      <c r="AO30" s="22">
        <v>13.333</v>
      </c>
      <c r="AP30" s="22">
        <f>AL30+(0.25*AM30)+(AN30*0.5)+(AO30*0.5)</f>
        <v>6.6665000000000001</v>
      </c>
      <c r="AQ30" s="22">
        <f>AP30/65.2067358611825</f>
        <v>0.10223637039879128</v>
      </c>
      <c r="AR30" s="23">
        <v>0.33200000000000002</v>
      </c>
      <c r="AS30" s="23">
        <v>68.543999999999997</v>
      </c>
      <c r="AT30" s="23">
        <v>60</v>
      </c>
      <c r="AU30" s="23">
        <v>19.640999999999998</v>
      </c>
      <c r="AV30" s="23">
        <v>0.9</v>
      </c>
      <c r="AW30" s="23">
        <v>100</v>
      </c>
      <c r="AX30" s="23">
        <v>100</v>
      </c>
      <c r="AY30" s="23">
        <f>-1*AR30+AS30*0.5+AT30*0.5+AV30+AW30*0.5+AX30*0.5</f>
        <v>164.84</v>
      </c>
      <c r="AZ30" s="24">
        <f>AY30/192.0565</f>
        <v>0.85828909721878721</v>
      </c>
      <c r="BA30" s="25">
        <v>5.1999999999999998E-2</v>
      </c>
      <c r="BB30" s="25">
        <f>BA30/17.469*100</f>
        <v>0.29767015856660367</v>
      </c>
      <c r="BC30" s="25">
        <v>0.12353304508956146</v>
      </c>
      <c r="BD30" s="25">
        <f>BB30+BC30*0.5</f>
        <v>0.35943668111138438</v>
      </c>
      <c r="BE30" s="26">
        <f>BD30/574.6353</f>
        <v>6.2550400421168756E-4</v>
      </c>
      <c r="BF30" s="27">
        <v>1</v>
      </c>
      <c r="BG30" s="27">
        <v>0</v>
      </c>
      <c r="BH30" s="27">
        <v>0</v>
      </c>
      <c r="BI30" s="27">
        <v>0</v>
      </c>
      <c r="BJ30" s="27">
        <v>0</v>
      </c>
      <c r="BK30" s="27">
        <v>1</v>
      </c>
      <c r="BL30" s="27">
        <v>0</v>
      </c>
      <c r="BM30" s="27">
        <v>0</v>
      </c>
      <c r="BN30" s="27">
        <v>0</v>
      </c>
      <c r="BO30" s="27">
        <v>0</v>
      </c>
      <c r="BP30" s="27">
        <v>6.6669999999999998</v>
      </c>
      <c r="BQ30" s="27">
        <f>BF30+BG30+BH30+BI30+BJ30+BK30+BL30+BM30+BP30+(BN30*0.5+BO30)</f>
        <v>8.6669999999999998</v>
      </c>
      <c r="BR30" s="28">
        <f>BQ30/267.537496143959</f>
        <v>3.2395459047491353E-2</v>
      </c>
      <c r="BS30" s="12">
        <v>70</v>
      </c>
      <c r="BT30" s="12">
        <v>142</v>
      </c>
      <c r="BU30" s="29">
        <f>BS30/DA30*100000000000/165.8</f>
        <v>52.140461012858765</v>
      </c>
      <c r="BV30" s="29">
        <f>BT30/DA30*100000000000/386.3</f>
        <v>45.396773710378376</v>
      </c>
      <c r="BW30" s="12">
        <v>7897.7629999999999</v>
      </c>
      <c r="BX30" s="12">
        <v>5.1470000000000002</v>
      </c>
      <c r="BY30" s="29">
        <f>BX30/76.76*100</f>
        <v>6.7053152683689419</v>
      </c>
      <c r="BZ30" s="12">
        <v>0</v>
      </c>
      <c r="CA30" s="12">
        <v>0</v>
      </c>
      <c r="CB30" s="29">
        <f>BZ30/623531*100</f>
        <v>0</v>
      </c>
      <c r="CC30" s="12">
        <v>663.02499999999998</v>
      </c>
      <c r="CD30" s="12">
        <v>0.432</v>
      </c>
      <c r="CE30" s="29">
        <f>CD30/24.87*100</f>
        <v>1.7370325693606754</v>
      </c>
      <c r="CF30" s="12">
        <v>11089.097</v>
      </c>
      <c r="CG30" s="12">
        <v>7.226</v>
      </c>
      <c r="CH30" s="29">
        <f>CG30/58.916*100</f>
        <v>12.264919546472946</v>
      </c>
      <c r="CI30" s="12">
        <v>0</v>
      </c>
      <c r="CJ30" s="29">
        <v>0</v>
      </c>
      <c r="CK30" s="12">
        <v>2</v>
      </c>
      <c r="CL30" s="29">
        <v>40.250999999999998</v>
      </c>
      <c r="CM30" s="12">
        <v>0</v>
      </c>
      <c r="CN30" s="12">
        <v>0</v>
      </c>
      <c r="CO30" s="29">
        <f>CN30/21.145*100</f>
        <v>0</v>
      </c>
      <c r="CP30" s="12">
        <v>2</v>
      </c>
      <c r="CQ30" s="12">
        <v>5.8029999999999999</v>
      </c>
      <c r="CR30" s="29">
        <f>CQ30/40.952*100</f>
        <v>14.17024809533112</v>
      </c>
      <c r="CS30" s="12">
        <v>2</v>
      </c>
      <c r="CT30" s="12">
        <v>0.56599999999999995</v>
      </c>
      <c r="CU30" s="29">
        <f>CT30/99.677*100</f>
        <v>0.56783410415642521</v>
      </c>
      <c r="CV30" s="29">
        <f>CW30/467.6729176</f>
        <v>0.20293317394756863</v>
      </c>
      <c r="CW30" s="12">
        <f>BU30*0.5+BV30*0.5+BY30*0.5+CB30+CE30+CH30*0.5+CJ30*0.5+CL30*0.5+CO30+CR30+CU30*0.5+CU30*0.5+BA30</f>
        <v>94.906349537887735</v>
      </c>
      <c r="CX30" s="12">
        <f>AK30+AQ30+AZ30+BR30+CV30</f>
        <v>1.9306736287847439</v>
      </c>
      <c r="CY30" s="29">
        <f>CX30/3.9123</f>
        <v>0.4934881345461094</v>
      </c>
      <c r="CZ30" s="12">
        <v>282178.58513386518</v>
      </c>
      <c r="DA30" s="12">
        <v>809727048.74997592</v>
      </c>
    </row>
    <row r="31" spans="1:105" s="4" customFormat="1" x14ac:dyDescent="0.25">
      <c r="A31" s="2">
        <v>26000</v>
      </c>
      <c r="B31" s="3" t="s">
        <v>202</v>
      </c>
      <c r="E31" s="3" t="s">
        <v>203</v>
      </c>
      <c r="F31" s="2">
        <v>1160.2719999999999</v>
      </c>
      <c r="G31" s="3">
        <v>50</v>
      </c>
      <c r="H31" s="5">
        <v>3</v>
      </c>
      <c r="I31" s="5">
        <v>0</v>
      </c>
      <c r="J31" s="5">
        <v>13.6</v>
      </c>
      <c r="K31" s="5">
        <v>0</v>
      </c>
      <c r="L31" s="5">
        <v>253</v>
      </c>
      <c r="M31" s="5">
        <v>1400</v>
      </c>
      <c r="N31" s="6" t="s">
        <v>116</v>
      </c>
      <c r="O31" s="5">
        <v>0</v>
      </c>
      <c r="P31" s="5">
        <v>5.9731797147983759E-5</v>
      </c>
      <c r="Q31" s="5">
        <v>9.9398144236647107E-5</v>
      </c>
      <c r="R31" s="39">
        <v>1.5516330667576453E-4</v>
      </c>
      <c r="S31" s="11">
        <f>R31/3.69679559721054</f>
        <v>4.1972379212105968E-5</v>
      </c>
      <c r="T31" s="18">
        <v>23.684000000000001</v>
      </c>
      <c r="U31" s="18">
        <v>23.69</v>
      </c>
      <c r="V31" s="18">
        <v>12.093999999999999</v>
      </c>
      <c r="W31" s="18">
        <v>33.332999999999998</v>
      </c>
      <c r="X31" s="18">
        <v>14.964</v>
      </c>
      <c r="Y31" s="19">
        <v>75.424000000000007</v>
      </c>
      <c r="Z31" s="19">
        <v>60.716999999999999</v>
      </c>
      <c r="AA31" s="19">
        <v>93.796999999999997</v>
      </c>
      <c r="AB31" s="20">
        <v>23.689972448562042</v>
      </c>
      <c r="AC31" s="19">
        <v>70.37</v>
      </c>
      <c r="AD31" s="19">
        <v>75.915000000000006</v>
      </c>
      <c r="AE31" s="19">
        <v>0</v>
      </c>
      <c r="AF31" s="19">
        <v>0</v>
      </c>
      <c r="AG31" s="21">
        <v>0</v>
      </c>
      <c r="AH31" s="21">
        <v>0</v>
      </c>
      <c r="AI31" s="14">
        <f>T31-Y31-Z31-AA31*0.5+AB31*0.5+AC31*0.5+AD31*0.5-(AE31+AF31)*0.5-(AG31+AH31)*0.5</f>
        <v>-74.368013775718964</v>
      </c>
      <c r="AJ31" s="14">
        <f>(AI31+225.2635)</f>
        <v>150.89548622428103</v>
      </c>
      <c r="AK31" s="21">
        <f>AJ31/344.519957</f>
        <v>0.4379876496509636</v>
      </c>
      <c r="AL31" s="22">
        <v>3.198</v>
      </c>
      <c r="AM31" s="22">
        <v>0.17499999999999999</v>
      </c>
      <c r="AN31" s="22">
        <v>0.25706940874035988</v>
      </c>
      <c r="AO31" s="22">
        <v>13.157999999999999</v>
      </c>
      <c r="AP31" s="22">
        <f>AL31+(0.25*AM31)+(AN31*0.5)+(AO31*0.5)</f>
        <v>9.9492847043701804</v>
      </c>
      <c r="AQ31" s="22">
        <f>AP31/65.2067358611825</f>
        <v>0.15258062795155156</v>
      </c>
      <c r="AR31" s="23">
        <v>0.63800000000000001</v>
      </c>
      <c r="AS31" s="23">
        <v>71.801000000000002</v>
      </c>
      <c r="AT31" s="23">
        <v>81.578999999999994</v>
      </c>
      <c r="AU31" s="23">
        <v>5.6340000000000003</v>
      </c>
      <c r="AV31" s="23">
        <v>0.14799999999999999</v>
      </c>
      <c r="AW31" s="23">
        <v>88.888999999999996</v>
      </c>
      <c r="AX31" s="23">
        <v>85.185000000000002</v>
      </c>
      <c r="AY31" s="23">
        <f>-1*AR31+AS31*0.5+AT31*0.5+AV31+AW31*0.5+AX31*0.5</f>
        <v>163.23699999999999</v>
      </c>
      <c r="AZ31" s="24">
        <f>AY31/192.0565</f>
        <v>0.84994259501761193</v>
      </c>
      <c r="BA31" s="25">
        <v>2.8000000000000001E-2</v>
      </c>
      <c r="BB31" s="25">
        <f>BA31/17.469*100</f>
        <v>0.16028393153586354</v>
      </c>
      <c r="BC31" s="25">
        <v>1.1735639283508339</v>
      </c>
      <c r="BD31" s="25">
        <f>BB31+BC31*0.5</f>
        <v>0.74706589571128046</v>
      </c>
      <c r="BE31" s="26">
        <f>BD31/574.6353</f>
        <v>1.300069619306855E-3</v>
      </c>
      <c r="BF31" s="27">
        <v>7</v>
      </c>
      <c r="BG31" s="27">
        <v>0</v>
      </c>
      <c r="BH31" s="27">
        <v>2</v>
      </c>
      <c r="BI31" s="27">
        <v>0</v>
      </c>
      <c r="BJ31" s="27">
        <v>9</v>
      </c>
      <c r="BK31" s="27">
        <v>1</v>
      </c>
      <c r="BL31" s="27">
        <v>0</v>
      </c>
      <c r="BM31" s="27">
        <v>0</v>
      </c>
      <c r="BN31" s="27">
        <v>1</v>
      </c>
      <c r="BO31" s="27">
        <v>0.25706940874035988</v>
      </c>
      <c r="BP31" s="27">
        <v>1.3160000000000001</v>
      </c>
      <c r="BQ31" s="27">
        <f>BF31+BG31+BH31+BI31+BJ31+BK31+BL31+BM31+BP31+(BN31*0.5+BO31)</f>
        <v>21.073069408740359</v>
      </c>
      <c r="BR31" s="28">
        <f>BQ31/267.537496143959</f>
        <v>7.8766788627644066E-2</v>
      </c>
      <c r="BS31" s="12">
        <v>73</v>
      </c>
      <c r="BT31" s="12">
        <v>150</v>
      </c>
      <c r="BU31" s="29">
        <f>BS31/DA31*100000000000/165.8</f>
        <v>37.947076730644369</v>
      </c>
      <c r="BV31" s="29">
        <f>BT31/DA31*100000000000/386.3</f>
        <v>33.466210812489599</v>
      </c>
      <c r="BW31" s="12">
        <v>8561.5609999999997</v>
      </c>
      <c r="BX31" s="12">
        <v>2.3540000000000001</v>
      </c>
      <c r="BY31" s="29">
        <f>BX31/76.76*100</f>
        <v>3.0667014069828036</v>
      </c>
      <c r="BZ31" s="12">
        <v>0</v>
      </c>
      <c r="CA31" s="12">
        <v>0</v>
      </c>
      <c r="CB31" s="29">
        <f>BZ31/623531*100</f>
        <v>0</v>
      </c>
      <c r="CC31" s="12">
        <v>6707.1679999999997</v>
      </c>
      <c r="CD31" s="12">
        <v>1.8440000000000001</v>
      </c>
      <c r="CE31" s="29">
        <f>CD31/24.87*100</f>
        <v>7.4145556895858462</v>
      </c>
      <c r="CF31" s="12">
        <v>121177.77099999999</v>
      </c>
      <c r="CG31" s="12">
        <v>33.311999999999998</v>
      </c>
      <c r="CH31" s="29">
        <f>CG31/58.916*100</f>
        <v>56.541516735691488</v>
      </c>
      <c r="CI31" s="12">
        <v>363767.29399999999</v>
      </c>
      <c r="CJ31" s="29">
        <v>100</v>
      </c>
      <c r="CK31" s="12">
        <v>1</v>
      </c>
      <c r="CL31" s="29">
        <v>2.2229999999999999</v>
      </c>
      <c r="CM31" s="12">
        <v>0</v>
      </c>
      <c r="CN31" s="12">
        <v>0</v>
      </c>
      <c r="CO31" s="29">
        <f>CN31/21.145*100</f>
        <v>0</v>
      </c>
      <c r="CP31" s="12">
        <v>1</v>
      </c>
      <c r="CQ31" s="12">
        <v>1.377</v>
      </c>
      <c r="CR31" s="29">
        <f>CQ31/40.952*100</f>
        <v>3.3624731392850169</v>
      </c>
      <c r="CS31" s="12">
        <v>15</v>
      </c>
      <c r="CT31" s="12">
        <v>59.926000000000002</v>
      </c>
      <c r="CU31" s="29">
        <f>CT31/99.677*100</f>
        <v>60.120188207911553</v>
      </c>
      <c r="CV31" s="29">
        <f>CW31/467.6729176</f>
        <v>0.40102272939416955</v>
      </c>
      <c r="CW31" s="12">
        <f>BU31*0.5+BV31*0.5+BY31*0.5+CB31+CE31+CH31*0.5+CJ31*0.5+CL31*0.5+CO31+CR31+CU31*0.5+CU31*0.5+BA31</f>
        <v>187.54746987968656</v>
      </c>
      <c r="CX31" s="12">
        <f>AK31+AQ31+AZ31+BR31+CV31</f>
        <v>1.9203003906419405</v>
      </c>
      <c r="CY31" s="29">
        <f>CX31/3.9123</f>
        <v>0.4908366921355572</v>
      </c>
      <c r="CZ31" s="12">
        <v>334828.59259302076</v>
      </c>
      <c r="DA31" s="12">
        <v>1160272525.2158055</v>
      </c>
    </row>
    <row r="32" spans="1:105" s="4" customFormat="1" x14ac:dyDescent="0.25">
      <c r="A32" s="2">
        <v>81000</v>
      </c>
      <c r="B32" s="3" t="s">
        <v>182</v>
      </c>
      <c r="E32" s="3" t="s">
        <v>183</v>
      </c>
      <c r="F32" s="2">
        <v>443.27300000000002</v>
      </c>
      <c r="G32" s="3">
        <v>160</v>
      </c>
      <c r="H32" s="5">
        <v>6</v>
      </c>
      <c r="I32" s="5">
        <v>0</v>
      </c>
      <c r="J32" s="5">
        <v>3.18</v>
      </c>
      <c r="K32" s="5">
        <v>0</v>
      </c>
      <c r="L32" s="5">
        <v>314</v>
      </c>
      <c r="M32" s="5">
        <v>1280</v>
      </c>
      <c r="N32" s="6" t="s">
        <v>113</v>
      </c>
      <c r="O32" s="5">
        <v>0</v>
      </c>
      <c r="P32" s="5">
        <v>7.413353480026442E-5</v>
      </c>
      <c r="Q32" s="5">
        <v>9.0878303302077348E-5</v>
      </c>
      <c r="R32" s="39">
        <v>1.6333736125216048E-4</v>
      </c>
      <c r="S32" s="11">
        <f>R32/3.69679559721054</f>
        <v>4.4183498101817849E-5</v>
      </c>
      <c r="T32" s="18">
        <v>37.5</v>
      </c>
      <c r="U32" s="18">
        <v>16.670000000000002</v>
      </c>
      <c r="V32" s="18">
        <v>29.853000000000002</v>
      </c>
      <c r="W32" s="18">
        <v>80</v>
      </c>
      <c r="X32" s="18">
        <v>87.084999999999994</v>
      </c>
      <c r="Y32" s="19">
        <v>0</v>
      </c>
      <c r="Z32" s="19">
        <v>39.265000000000001</v>
      </c>
      <c r="AA32" s="19">
        <v>78.653999999999996</v>
      </c>
      <c r="AB32" s="20">
        <v>16.669980612812548</v>
      </c>
      <c r="AC32" s="19">
        <v>57.143000000000001</v>
      </c>
      <c r="AD32" s="19">
        <v>53.828000000000003</v>
      </c>
      <c r="AE32" s="19">
        <v>0</v>
      </c>
      <c r="AF32" s="19">
        <v>0</v>
      </c>
      <c r="AG32" s="21">
        <v>0</v>
      </c>
      <c r="AH32" s="21">
        <v>0</v>
      </c>
      <c r="AI32" s="14">
        <f>T32-Y32-Z32-AA32*0.5+AB32*0.5+AC32*0.5+AD32*0.5-(AE32+AF32)*0.5-(AG32+AH32)*0.5</f>
        <v>22.728490306406279</v>
      </c>
      <c r="AJ32" s="14">
        <f>(AI32+225.2635)</f>
        <v>247.99199030640628</v>
      </c>
      <c r="AK32" s="21">
        <f>AJ32/344.519957</f>
        <v>0.71981894014460912</v>
      </c>
      <c r="AL32" s="22">
        <v>0</v>
      </c>
      <c r="AM32" s="22">
        <v>0</v>
      </c>
      <c r="AN32" s="22">
        <v>0.25706940874035988</v>
      </c>
      <c r="AO32" s="22">
        <v>16.667000000000002</v>
      </c>
      <c r="AP32" s="22">
        <f>AL32+(0.25*AM32)+(AN32*0.5)+(AO32*0.5)</f>
        <v>8.4620347043701809</v>
      </c>
      <c r="AQ32" s="22">
        <f>AP32/65.2067358611825</f>
        <v>0.12977240146454902</v>
      </c>
      <c r="AR32" s="23">
        <v>0.55500000000000005</v>
      </c>
      <c r="AS32" s="23">
        <v>59.448</v>
      </c>
      <c r="AT32" s="23">
        <v>75</v>
      </c>
      <c r="AU32" s="23">
        <v>38.887999999999998</v>
      </c>
      <c r="AV32" s="23">
        <v>0</v>
      </c>
      <c r="AW32" s="23">
        <v>100</v>
      </c>
      <c r="AX32" s="23">
        <v>100</v>
      </c>
      <c r="AY32" s="23">
        <f>-1*AR32+AS32*0.5+AT32*0.5+AV32+AW32*0.5+AX32*0.5</f>
        <v>166.66899999999998</v>
      </c>
      <c r="AZ32" s="24">
        <f>AY32/192.0565</f>
        <v>0.8678123364739021</v>
      </c>
      <c r="BA32" s="25">
        <v>0.129</v>
      </c>
      <c r="BB32" s="25">
        <f>BA32/17.469*100</f>
        <v>0.73845097029022844</v>
      </c>
      <c r="BC32" s="25">
        <v>0.12353304508956146</v>
      </c>
      <c r="BD32" s="25">
        <f>BB32+BC32*0.5</f>
        <v>0.8002174928350092</v>
      </c>
      <c r="BE32" s="26">
        <f>BD32/574.6353</f>
        <v>1.3925658462593739E-3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2</v>
      </c>
      <c r="BL32" s="27">
        <v>0</v>
      </c>
      <c r="BM32" s="27">
        <v>0</v>
      </c>
      <c r="BN32" s="27">
        <v>1</v>
      </c>
      <c r="BO32" s="27">
        <v>0.25706940874035988</v>
      </c>
      <c r="BP32" s="27">
        <v>8.3330000000000002</v>
      </c>
      <c r="BQ32" s="27">
        <f>BF32+BG32+BH32+BI32+BJ32+BK32+BL32+BM32+BP32+(BN32*0.5+BO32)</f>
        <v>11.09006940874036</v>
      </c>
      <c r="BR32" s="28">
        <f>BQ32/267.537496143959</f>
        <v>4.1452392911582439E-2</v>
      </c>
      <c r="BS32" s="12">
        <v>30</v>
      </c>
      <c r="BT32" s="12">
        <v>77</v>
      </c>
      <c r="BU32" s="29">
        <f>BS32/DA32*100000000000/165.8</f>
        <v>40.819207498352426</v>
      </c>
      <c r="BV32" s="29">
        <f>BT32/DA32*100000000000/386.3</f>
        <v>44.966994084775756</v>
      </c>
      <c r="BW32" s="12">
        <v>71.828000000000003</v>
      </c>
      <c r="BX32" s="12">
        <v>9.2999999999999999E-2</v>
      </c>
      <c r="BY32" s="29">
        <f>BX32/76.76*100</f>
        <v>0.121156852527358</v>
      </c>
      <c r="BZ32" s="12">
        <v>0</v>
      </c>
      <c r="CA32" s="12">
        <v>0</v>
      </c>
      <c r="CB32" s="29">
        <f>BZ32/623531*100</f>
        <v>0</v>
      </c>
      <c r="CC32" s="12">
        <v>668.47299999999996</v>
      </c>
      <c r="CD32" s="12">
        <v>0.86199999999999999</v>
      </c>
      <c r="CE32" s="29">
        <f>CD32/24.87*100</f>
        <v>3.4660233212706069</v>
      </c>
      <c r="CF32" s="12">
        <v>24191.843000000001</v>
      </c>
      <c r="CG32" s="12">
        <v>31.204000000000001</v>
      </c>
      <c r="CH32" s="29">
        <f>CG32/58.916*100</f>
        <v>52.963541313055885</v>
      </c>
      <c r="CI32" s="12">
        <v>0</v>
      </c>
      <c r="CJ32" s="29">
        <v>0</v>
      </c>
      <c r="CK32" s="12">
        <v>0</v>
      </c>
      <c r="CL32" s="29">
        <v>0</v>
      </c>
      <c r="CM32" s="12">
        <v>0</v>
      </c>
      <c r="CN32" s="12">
        <v>0</v>
      </c>
      <c r="CO32" s="29">
        <f>CN32/21.145*100</f>
        <v>0</v>
      </c>
      <c r="CP32" s="12">
        <v>0</v>
      </c>
      <c r="CQ32" s="12">
        <v>0</v>
      </c>
      <c r="CR32" s="29">
        <f>CQ32/40.952*100</f>
        <v>0</v>
      </c>
      <c r="CS32" s="12">
        <v>0</v>
      </c>
      <c r="CT32" s="12">
        <v>0</v>
      </c>
      <c r="CU32" s="29">
        <f>CT32/99.677*100</f>
        <v>0</v>
      </c>
      <c r="CV32" s="29">
        <f>CW32/467.6729176</f>
        <v>0.15615715695149401</v>
      </c>
      <c r="CW32" s="12">
        <f>BU32*0.5+BV32*0.5+BY32*0.5+CB32+CE32+CH32*0.5+CJ32*0.5+CL32*0.5+CO32+CR32+CU32*0.5+CU32*0.5+BA32</f>
        <v>73.030473195626328</v>
      </c>
      <c r="CX32" s="12">
        <f>AK32+AQ32+AZ32+BR32+CV32</f>
        <v>1.9150132279461367</v>
      </c>
      <c r="CY32" s="29">
        <f>CX32/3.9123</f>
        <v>0.48948527156561017</v>
      </c>
      <c r="CZ32" s="12">
        <v>159611.44639826828</v>
      </c>
      <c r="DA32" s="12">
        <v>443273899.05607617</v>
      </c>
    </row>
    <row r="33" spans="1:105" s="4" customFormat="1" x14ac:dyDescent="0.25">
      <c r="A33" s="2">
        <v>110000</v>
      </c>
      <c r="B33" s="3" t="s">
        <v>147</v>
      </c>
      <c r="E33" s="3" t="s">
        <v>148</v>
      </c>
      <c r="F33" s="2">
        <v>1338.4449999999999</v>
      </c>
      <c r="G33" s="3">
        <v>218</v>
      </c>
      <c r="H33" s="5">
        <v>16</v>
      </c>
      <c r="I33" s="5">
        <v>3.27</v>
      </c>
      <c r="J33" s="5">
        <v>24.1</v>
      </c>
      <c r="K33" s="5">
        <v>0.78807000000000005</v>
      </c>
      <c r="L33" s="5">
        <v>4660</v>
      </c>
      <c r="M33" s="5">
        <v>19525</v>
      </c>
      <c r="N33" s="6" t="s">
        <v>101</v>
      </c>
      <c r="O33" s="5">
        <v>1.9055944055944058E-3</v>
      </c>
      <c r="P33" s="5">
        <v>1.1001983190102938E-3</v>
      </c>
      <c r="Q33" s="5">
        <v>1.3862491187289533E-3</v>
      </c>
      <c r="R33" s="39">
        <v>6.2690311689561923E-3</v>
      </c>
      <c r="S33" s="11">
        <f>R33/3.69679559721054</f>
        <v>1.6958014053269708E-3</v>
      </c>
      <c r="T33" s="18">
        <v>25.93</v>
      </c>
      <c r="U33" s="18">
        <v>16.670000000000002</v>
      </c>
      <c r="V33" s="18">
        <v>0.24</v>
      </c>
      <c r="W33" s="18">
        <v>100</v>
      </c>
      <c r="X33" s="18">
        <v>100</v>
      </c>
      <c r="Y33" s="19">
        <v>0</v>
      </c>
      <c r="Z33" s="19">
        <v>0</v>
      </c>
      <c r="AA33" s="19">
        <v>61.088999999999999</v>
      </c>
      <c r="AB33" s="20">
        <v>16.670000000000002</v>
      </c>
      <c r="AC33" s="19">
        <v>38.889000000000003</v>
      </c>
      <c r="AD33" s="19">
        <v>22.64</v>
      </c>
      <c r="AE33" s="19">
        <v>0</v>
      </c>
      <c r="AF33" s="19">
        <v>0</v>
      </c>
      <c r="AG33" s="21">
        <v>0</v>
      </c>
      <c r="AH33" s="21">
        <v>0</v>
      </c>
      <c r="AI33" s="14">
        <f>T33-Y33-Z33-AA33*0.5+AB33*0.5+AC33*0.5+AD33*0.5-(AE33+AF33)*0.5-(AG33+AH33)*0.5</f>
        <v>34.484999999999999</v>
      </c>
      <c r="AJ33" s="14">
        <f>(AI33+225.2635)</f>
        <v>259.74849999999998</v>
      </c>
      <c r="AK33" s="21">
        <f>AJ33/344.519957</f>
        <v>0.75394326140589873</v>
      </c>
      <c r="AL33" s="22">
        <v>0</v>
      </c>
      <c r="AM33" s="22">
        <v>0</v>
      </c>
      <c r="AN33" s="22">
        <v>0</v>
      </c>
      <c r="AO33" s="22">
        <v>30</v>
      </c>
      <c r="AP33" s="22">
        <f>AL33+(0.25*AM33)+(AN33*0.5)+(AO33*0.5)</f>
        <v>15</v>
      </c>
      <c r="AQ33" s="22">
        <f>AP33/65.2067358611825</f>
        <v>0.23003758433688881</v>
      </c>
      <c r="AR33" s="23">
        <v>0.36499999999999999</v>
      </c>
      <c r="AS33" s="23">
        <v>14.144</v>
      </c>
      <c r="AT33" s="23">
        <v>19.047999999999998</v>
      </c>
      <c r="AU33" s="23">
        <v>15.356</v>
      </c>
      <c r="AV33" s="23">
        <v>0</v>
      </c>
      <c r="AW33" s="23">
        <v>77.778000000000006</v>
      </c>
      <c r="AX33" s="23">
        <v>77.778000000000006</v>
      </c>
      <c r="AY33" s="23">
        <f>-1*AR33+AS33*0.5+AT33*0.5+AV33+AW33*0.5+AX33*0.5</f>
        <v>94.009000000000015</v>
      </c>
      <c r="AZ33" s="24">
        <f>AY33/192.0565</f>
        <v>0.4894861668311149</v>
      </c>
      <c r="BA33" s="25">
        <v>4.3999999999999997E-2</v>
      </c>
      <c r="BB33" s="25">
        <f>BA33/17.469*100</f>
        <v>0.25187474955635691</v>
      </c>
      <c r="BC33" s="25">
        <v>1.1735639283508339</v>
      </c>
      <c r="BD33" s="25">
        <f>BB33+BC33*0.5</f>
        <v>0.83865671373177386</v>
      </c>
      <c r="BE33" s="26">
        <f>BD33/574.6353</f>
        <v>1.4594590929791014E-3</v>
      </c>
      <c r="BF33" s="27">
        <v>8</v>
      </c>
      <c r="BG33" s="27">
        <v>0</v>
      </c>
      <c r="BH33" s="27">
        <v>0</v>
      </c>
      <c r="BI33" s="27">
        <v>1</v>
      </c>
      <c r="BJ33" s="27">
        <v>0</v>
      </c>
      <c r="BK33" s="27">
        <v>10</v>
      </c>
      <c r="BL33" s="27">
        <v>0</v>
      </c>
      <c r="BM33" s="27">
        <v>0</v>
      </c>
      <c r="BN33" s="27">
        <v>0</v>
      </c>
      <c r="BO33" s="27">
        <v>0</v>
      </c>
      <c r="BP33" s="27">
        <v>4.7619999999999996</v>
      </c>
      <c r="BQ33" s="27">
        <f>BF33+BG33+BH33+BI33+BJ33+BK33+BL33+BM33+BP33+(BN33*0.5+BO33)</f>
        <v>23.762</v>
      </c>
      <c r="BR33" s="28">
        <f>BQ33/267.537496143959</f>
        <v>8.8817456777026599E-2</v>
      </c>
      <c r="BS33" s="12">
        <v>34</v>
      </c>
      <c r="BT33" s="12">
        <v>84</v>
      </c>
      <c r="BU33" s="29">
        <f>BS33/DA33*100000000000/165.8</f>
        <v>15.321229174957709</v>
      </c>
      <c r="BV33" s="29">
        <f>BT33/DA33*100000000000/386.3</f>
        <v>16.246274837102455</v>
      </c>
      <c r="BW33" s="12">
        <v>153112.416</v>
      </c>
      <c r="BX33" s="12">
        <v>53.244999999999997</v>
      </c>
      <c r="BY33" s="29">
        <f>BX33/76.76*100</f>
        <v>69.365554976550285</v>
      </c>
      <c r="BZ33" s="12">
        <v>2122.9940000000001</v>
      </c>
      <c r="CA33" s="12">
        <v>0.73799999999999999</v>
      </c>
      <c r="CB33" s="29">
        <f>BZ33/623531*100</f>
        <v>0.34047930255271996</v>
      </c>
      <c r="CC33" s="12">
        <v>2602.2150000000001</v>
      </c>
      <c r="CD33" s="12">
        <v>0.90500000000000003</v>
      </c>
      <c r="CE33" s="29">
        <f>CD33/24.87*100</f>
        <v>3.6389223964616004</v>
      </c>
      <c r="CF33" s="12">
        <v>106089.027</v>
      </c>
      <c r="CG33" s="12">
        <v>36.892000000000003</v>
      </c>
      <c r="CH33" s="29">
        <f>CG33/58.916*100</f>
        <v>62.617964559712135</v>
      </c>
      <c r="CI33" s="12">
        <v>0</v>
      </c>
      <c r="CJ33" s="29">
        <v>0</v>
      </c>
      <c r="CK33" s="12">
        <v>5</v>
      </c>
      <c r="CL33" s="29">
        <v>22.736999999999998</v>
      </c>
      <c r="CM33" s="12">
        <v>0</v>
      </c>
      <c r="CN33" s="12">
        <v>0</v>
      </c>
      <c r="CO33" s="29">
        <f>CN33/21.145*100</f>
        <v>0</v>
      </c>
      <c r="CP33" s="12">
        <v>5</v>
      </c>
      <c r="CQ33" s="12">
        <v>3.1320000000000001</v>
      </c>
      <c r="CR33" s="29">
        <f>CQ33/40.952*100</f>
        <v>7.6479781207267044</v>
      </c>
      <c r="CS33" s="12">
        <v>6</v>
      </c>
      <c r="CT33" s="12">
        <v>35.765000000000001</v>
      </c>
      <c r="CU33" s="29">
        <f>CT33/99.677*100</f>
        <v>35.880895291792484</v>
      </c>
      <c r="CV33" s="29">
        <f>CW33/467.6729176</f>
        <v>0.30084334925297546</v>
      </c>
      <c r="CW33" s="12">
        <f>BU33*0.5+BV33*0.5+BY33*0.5+CB33+CE33+CH33*0.5+CJ33*0.5+CL33*0.5+CO33+CR33+CU33*0.5+CU33*0.5+BA33</f>
        <v>140.6962868856948</v>
      </c>
      <c r="CX33" s="12">
        <f>AK33+AQ33+AZ33+BR33+CV33</f>
        <v>1.8631278186039044</v>
      </c>
      <c r="CY33" s="29">
        <f>CX33/3.9123</f>
        <v>0.47622314715229003</v>
      </c>
      <c r="CZ33" s="12">
        <v>261327.4089633626</v>
      </c>
      <c r="DA33" s="12">
        <v>1338445777.765312</v>
      </c>
    </row>
    <row r="34" spans="1:105" s="4" customFormat="1" x14ac:dyDescent="0.25">
      <c r="A34" s="2">
        <v>3000</v>
      </c>
      <c r="B34" s="3" t="s">
        <v>238</v>
      </c>
      <c r="E34" s="3" t="s">
        <v>239</v>
      </c>
      <c r="F34" s="2">
        <v>1229.453</v>
      </c>
      <c r="G34" s="3">
        <v>5</v>
      </c>
      <c r="H34" s="5">
        <v>1</v>
      </c>
      <c r="I34" s="5">
        <v>0</v>
      </c>
      <c r="J34" s="5">
        <v>13.4</v>
      </c>
      <c r="K34" s="5">
        <v>0</v>
      </c>
      <c r="L34" s="5">
        <v>300</v>
      </c>
      <c r="M34" s="5">
        <v>1000</v>
      </c>
      <c r="N34" s="6" t="s">
        <v>138</v>
      </c>
      <c r="O34" s="5">
        <v>0</v>
      </c>
      <c r="P34" s="5">
        <v>7.0828217962036081E-5</v>
      </c>
      <c r="Q34" s="5">
        <v>7.0998674454747924E-5</v>
      </c>
      <c r="R34" s="39">
        <v>1.4180984676751283E-4</v>
      </c>
      <c r="S34" s="11">
        <f>R34/3.69679559721054</f>
        <v>3.8360207655115446E-5</v>
      </c>
      <c r="T34" s="18">
        <v>46.02</v>
      </c>
      <c r="U34" s="18">
        <v>32.76</v>
      </c>
      <c r="V34" s="18">
        <v>5.9960000000000004</v>
      </c>
      <c r="W34" s="18">
        <f>T34/57.35*100</f>
        <v>80.244115082824763</v>
      </c>
      <c r="X34" s="18"/>
      <c r="Y34" s="19">
        <v>56.280999999999999</v>
      </c>
      <c r="Z34" s="19">
        <v>37.944000000000003</v>
      </c>
      <c r="AA34" s="19">
        <v>93.676000000000002</v>
      </c>
      <c r="AB34" s="20">
        <v>32.76</v>
      </c>
      <c r="AC34" s="19">
        <v>72.727000000000004</v>
      </c>
      <c r="AD34" s="19">
        <v>48.386000000000003</v>
      </c>
      <c r="AE34" s="19">
        <v>0</v>
      </c>
      <c r="AF34" s="19">
        <v>0</v>
      </c>
      <c r="AG34" s="21">
        <v>0</v>
      </c>
      <c r="AH34" s="21">
        <v>0</v>
      </c>
      <c r="AI34" s="14">
        <f>T34-Y34-Z34-AA34*0.5+AB34*0.5+AC34*0.5+AD34*0.5-(AE34+AF34)*0.5-(AG34+AH34)*0.5</f>
        <v>-18.106500000000008</v>
      </c>
      <c r="AJ34" s="14">
        <f>(AI34+225.2635)</f>
        <v>207.15699999999998</v>
      </c>
      <c r="AK34" s="21">
        <f>AJ34/344.519957</f>
        <v>0.60129172720174229</v>
      </c>
      <c r="AL34" s="22">
        <v>11.180999999999999</v>
      </c>
      <c r="AM34" s="22">
        <v>0</v>
      </c>
      <c r="AN34" s="22">
        <v>0</v>
      </c>
      <c r="AO34" s="22">
        <v>10.345000000000001</v>
      </c>
      <c r="AP34" s="22">
        <f>AL34+(0.25*AM34)+(AN34*0.5)+(AO34*0.5)</f>
        <v>16.3535</v>
      </c>
      <c r="AQ34" s="22">
        <f>AP34/65.2067358611825</f>
        <v>0.25079464236355409</v>
      </c>
      <c r="AR34" s="23">
        <v>0.253</v>
      </c>
      <c r="AS34" s="23">
        <v>86.084999999999994</v>
      </c>
      <c r="AT34" s="23">
        <v>81.034000000000006</v>
      </c>
      <c r="AU34" s="23">
        <v>48.271999999999998</v>
      </c>
      <c r="AV34" s="23">
        <v>0</v>
      </c>
      <c r="AW34" s="23">
        <v>90.909000000000006</v>
      </c>
      <c r="AX34" s="23">
        <v>90.909000000000006</v>
      </c>
      <c r="AY34" s="23">
        <f>-1*AR34+AS34*0.5+AT34*0.5+AV34+AW34*0.5+AX34*0.5</f>
        <v>174.21549999999999</v>
      </c>
      <c r="AZ34" s="24">
        <f>AY34/192.0565</f>
        <v>0.90710546115335844</v>
      </c>
      <c r="BA34" s="25">
        <v>0.20699999999999999</v>
      </c>
      <c r="BB34" s="25">
        <f>BA34/17.469*100</f>
        <v>1.1849562081401337</v>
      </c>
      <c r="BC34" s="25">
        <v>0.24706609017912293</v>
      </c>
      <c r="BD34" s="25">
        <f>BB34+BC34*0.5</f>
        <v>1.3084892532296952</v>
      </c>
      <c r="BE34" s="26">
        <f>BD34/574.6353</f>
        <v>2.2770777451884615E-3</v>
      </c>
      <c r="BF34" s="27">
        <v>1</v>
      </c>
      <c r="BG34" s="27">
        <v>0</v>
      </c>
      <c r="BH34" s="27">
        <v>0</v>
      </c>
      <c r="BI34" s="27">
        <v>0</v>
      </c>
      <c r="BJ34" s="27">
        <v>3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3.448</v>
      </c>
      <c r="BQ34" s="27">
        <f>BF34+BG34+BH34+BI34+BJ34+BK34+BL34+BM34+BP34+(BN34*0.5+BO34)</f>
        <v>7.4480000000000004</v>
      </c>
      <c r="BR34" s="28">
        <f>BQ34/267.537496143959</f>
        <v>2.7839088379567972E-2</v>
      </c>
      <c r="BS34" s="12">
        <v>38</v>
      </c>
      <c r="BT34" s="12">
        <v>134</v>
      </c>
      <c r="BU34" s="29">
        <f>BS34/DA34*100000000000/165.8</f>
        <v>18.641768787482537</v>
      </c>
      <c r="BV34" s="29">
        <f>BT34/DA34*100000000000/386.3</f>
        <v>28.214225752091842</v>
      </c>
      <c r="BW34" s="12">
        <v>21662.084999999999</v>
      </c>
      <c r="BX34" s="12">
        <v>8.5489999999999995</v>
      </c>
      <c r="BY34" s="29">
        <f>BX34/76.76*100</f>
        <v>11.137311099531004</v>
      </c>
      <c r="BZ34" s="12">
        <v>0</v>
      </c>
      <c r="CA34" s="12">
        <v>0</v>
      </c>
      <c r="CB34" s="29">
        <f>BZ34/623531*100</f>
        <v>0</v>
      </c>
      <c r="CC34" s="12">
        <v>2266.4540000000002</v>
      </c>
      <c r="CD34" s="12">
        <v>0.89400000000000002</v>
      </c>
      <c r="CE34" s="29">
        <f>CD34/24.87*100</f>
        <v>3.5946924004825092</v>
      </c>
      <c r="CF34" s="12">
        <v>0</v>
      </c>
      <c r="CG34" s="12">
        <v>0</v>
      </c>
      <c r="CH34" s="29">
        <f>CG34/58.916*100</f>
        <v>0</v>
      </c>
      <c r="CI34" s="12">
        <v>0</v>
      </c>
      <c r="CJ34" s="29">
        <v>0</v>
      </c>
      <c r="CK34" s="12">
        <v>1</v>
      </c>
      <c r="CL34" s="29">
        <v>1.54</v>
      </c>
      <c r="CM34" s="12">
        <v>0</v>
      </c>
      <c r="CN34" s="12">
        <v>0</v>
      </c>
      <c r="CO34" s="29">
        <f>CN34/21.145*100</f>
        <v>0</v>
      </c>
      <c r="CP34" s="12">
        <v>0</v>
      </c>
      <c r="CQ34" s="12">
        <v>0</v>
      </c>
      <c r="CR34" s="29">
        <f>CQ34/40.952*100</f>
        <v>0</v>
      </c>
      <c r="CS34" s="12">
        <v>0</v>
      </c>
      <c r="CT34" s="12">
        <v>0</v>
      </c>
      <c r="CU34" s="29">
        <f>CT34/99.677*100</f>
        <v>0</v>
      </c>
      <c r="CV34" s="29">
        <f>CW34/467.6729176</f>
        <v>7.1777398170287388E-2</v>
      </c>
      <c r="CW34" s="12">
        <f>BU34*0.5+BV34*0.5+BY34*0.5+CB34+CE34+CH34*0.5+CJ34*0.5+CL34*0.5+CO34+CR34+CU34*0.5+CU34*0.5+BA34</f>
        <v>33.568345220035205</v>
      </c>
      <c r="CX34" s="12">
        <f>AK34+AQ34+AZ34+BR34+CV34</f>
        <v>1.8588083172685101</v>
      </c>
      <c r="CY34" s="29">
        <f>CX34/3.9123</f>
        <v>0.47511906481315597</v>
      </c>
      <c r="CZ34" s="12">
        <v>288142.7288750764</v>
      </c>
      <c r="DA34" s="12">
        <v>1229453062.9523556</v>
      </c>
    </row>
    <row r="35" spans="1:105" s="4" customFormat="1" x14ac:dyDescent="0.25">
      <c r="A35" s="2">
        <v>73000</v>
      </c>
      <c r="B35" s="3" t="s">
        <v>248</v>
      </c>
      <c r="E35" s="3" t="s">
        <v>249</v>
      </c>
      <c r="F35" s="2">
        <v>587.75400000000002</v>
      </c>
      <c r="G35" s="3">
        <v>144</v>
      </c>
      <c r="H35" s="5">
        <v>1</v>
      </c>
      <c r="I35" s="5">
        <v>0</v>
      </c>
      <c r="J35" s="5">
        <v>3.71</v>
      </c>
      <c r="K35" s="5">
        <v>0</v>
      </c>
      <c r="L35" s="5">
        <v>175</v>
      </c>
      <c r="M35" s="5">
        <v>700</v>
      </c>
      <c r="N35" s="6" t="s">
        <v>101</v>
      </c>
      <c r="O35" s="5">
        <v>0</v>
      </c>
      <c r="P35" s="5">
        <v>4.1316460477854376E-5</v>
      </c>
      <c r="Q35" s="5">
        <v>4.9699072118323554E-5</v>
      </c>
      <c r="R35" s="39">
        <v>9.0177271432131018E-5</v>
      </c>
      <c r="S35" s="11">
        <f>R35/3.69679559721054</f>
        <v>2.4393361510215855E-5</v>
      </c>
      <c r="T35" s="18">
        <v>27.27</v>
      </c>
      <c r="U35" s="18">
        <v>14.29</v>
      </c>
      <c r="V35" s="18">
        <v>22.814</v>
      </c>
      <c r="W35" s="18">
        <v>28.571000000000002</v>
      </c>
      <c r="X35" s="18">
        <v>16.597000000000001</v>
      </c>
      <c r="Y35" s="19">
        <v>10</v>
      </c>
      <c r="Z35" s="19">
        <v>61.113999999999997</v>
      </c>
      <c r="AA35" s="19">
        <v>100</v>
      </c>
      <c r="AB35" s="20">
        <v>14.289983380749327</v>
      </c>
      <c r="AC35" s="19">
        <v>50</v>
      </c>
      <c r="AD35" s="19">
        <v>65.756</v>
      </c>
      <c r="AE35" s="19">
        <v>0</v>
      </c>
      <c r="AF35" s="19">
        <v>0</v>
      </c>
      <c r="AG35" s="21">
        <v>0</v>
      </c>
      <c r="AH35" s="21">
        <v>0</v>
      </c>
      <c r="AI35" s="14">
        <f>T35-Y35-Z35-AA35*0.5+AB35*0.5+AC35*0.5+AD35*0.5-(AE35+AF35)*0.5-(AG35+AH35)*0.5</f>
        <v>-28.821008309625327</v>
      </c>
      <c r="AJ35" s="14">
        <f>(AI35+225.2635)</f>
        <v>196.44249169037465</v>
      </c>
      <c r="AK35" s="21">
        <f>AJ35/344.519957</f>
        <v>0.5701919081871204</v>
      </c>
      <c r="AL35" s="22">
        <v>0</v>
      </c>
      <c r="AM35" s="22">
        <v>0</v>
      </c>
      <c r="AN35" s="22">
        <v>0</v>
      </c>
      <c r="AO35" s="22">
        <v>14.286</v>
      </c>
      <c r="AP35" s="22">
        <f>AL35+(0.25*AM35)+(AN35*0.5)+(AO35*0.5)</f>
        <v>7.1429999999999998</v>
      </c>
      <c r="AQ35" s="22">
        <f>AP35/65.2067358611825</f>
        <v>0.10954389766122645</v>
      </c>
      <c r="AR35" s="23">
        <v>0.79</v>
      </c>
      <c r="AS35" s="23">
        <v>55.640999999999998</v>
      </c>
      <c r="AT35" s="23">
        <v>35.713999999999999</v>
      </c>
      <c r="AU35" s="23">
        <v>1.843</v>
      </c>
      <c r="AV35" s="23">
        <v>0.375</v>
      </c>
      <c r="AW35" s="23">
        <v>100</v>
      </c>
      <c r="AX35" s="23">
        <v>75</v>
      </c>
      <c r="AY35" s="23">
        <f>-1*AR35+AS35*0.5+AT35*0.5+AV35+AW35*0.5+AX35*0.5</f>
        <v>132.76249999999999</v>
      </c>
      <c r="AZ35" s="24">
        <f>AY35/192.0565</f>
        <v>0.69126793417562016</v>
      </c>
      <c r="BA35" s="25">
        <v>1.2E-2</v>
      </c>
      <c r="BB35" s="25">
        <f>BA35/17.469*100</f>
        <v>6.869311351537008E-2</v>
      </c>
      <c r="BC35" s="25">
        <v>0.12353304508956146</v>
      </c>
      <c r="BD35" s="25">
        <f>BB35+BC35*0.5</f>
        <v>0.13045963606015082</v>
      </c>
      <c r="BE35" s="26">
        <f>BD35/574.6353</f>
        <v>2.2703032003107155E-4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2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f>BF35+BG35+BH35+BI35+BJ35+BK35+BL35+BM35+BP35+(BN35*0.5+BO35)</f>
        <v>2</v>
      </c>
      <c r="BR35" s="28">
        <f>BQ35/267.537496143959</f>
        <v>7.4755876422040743E-3</v>
      </c>
      <c r="BS35" s="12">
        <v>74</v>
      </c>
      <c r="BT35" s="12">
        <v>102</v>
      </c>
      <c r="BU35" s="29">
        <f>BS35/DA35*100000000000/165.8</f>
        <v>75.936655056035193</v>
      </c>
      <c r="BV35" s="29">
        <f>BT35/DA35*100000000000/386.3</f>
        <v>44.924135969301439</v>
      </c>
      <c r="BW35" s="12">
        <v>0</v>
      </c>
      <c r="BX35" s="12">
        <v>0</v>
      </c>
      <c r="BY35" s="29">
        <f>BX35/76.76*100</f>
        <v>0</v>
      </c>
      <c r="BZ35" s="12">
        <v>0</v>
      </c>
      <c r="CA35" s="12">
        <v>0</v>
      </c>
      <c r="CB35" s="29">
        <f>BZ35/623531*100</f>
        <v>0</v>
      </c>
      <c r="CC35" s="12">
        <v>2631.4079999999999</v>
      </c>
      <c r="CD35" s="12">
        <v>2.39</v>
      </c>
      <c r="CE35" s="29">
        <f>CD35/24.87*100</f>
        <v>9.6099718536389229</v>
      </c>
      <c r="CF35" s="12">
        <v>63837.627</v>
      </c>
      <c r="CG35" s="12">
        <v>57.981000000000002</v>
      </c>
      <c r="CH35" s="29">
        <f>CG35/58.916*100</f>
        <v>98.41299477221807</v>
      </c>
      <c r="CI35" s="12">
        <v>0</v>
      </c>
      <c r="CJ35" s="29">
        <v>0</v>
      </c>
      <c r="CK35" s="12">
        <v>0</v>
      </c>
      <c r="CL35" s="29">
        <v>0</v>
      </c>
      <c r="CM35" s="12">
        <v>0</v>
      </c>
      <c r="CN35" s="12">
        <v>0</v>
      </c>
      <c r="CO35" s="29">
        <f>CN35/21.145*100</f>
        <v>0</v>
      </c>
      <c r="CP35" s="12">
        <v>4</v>
      </c>
      <c r="CQ35" s="12">
        <v>2.3159999999999998</v>
      </c>
      <c r="CR35" s="29">
        <f>CQ35/40.952*100</f>
        <v>5.6554014455948423</v>
      </c>
      <c r="CS35" s="12">
        <v>6</v>
      </c>
      <c r="CT35" s="12">
        <v>71.873999999999995</v>
      </c>
      <c r="CU35" s="29">
        <f>CT35/99.677*100</f>
        <v>72.10690530413234</v>
      </c>
      <c r="CV35" s="29">
        <f>CW35/467.6729176</f>
        <v>0.42127983915171968</v>
      </c>
      <c r="CW35" s="12">
        <f>BU35*0.5+BV35*0.5+BY35*0.5+CB35+CE35+CH35*0.5+CJ35*0.5+CL35*0.5+CO35+CR35+CU35*0.5+CU35*0.5+BA35</f>
        <v>197.02117150214346</v>
      </c>
      <c r="CX35" s="12">
        <f>AK35+AQ35+AZ35+BR35+CV35</f>
        <v>1.7997591668178907</v>
      </c>
      <c r="CY35" s="29">
        <f>CX35/3.9123</f>
        <v>0.46002585865549439</v>
      </c>
      <c r="CZ35" s="12">
        <v>186777.07537154478</v>
      </c>
      <c r="DA35" s="12">
        <v>587754185.62607932</v>
      </c>
    </row>
    <row r="36" spans="1:105" s="4" customFormat="1" x14ac:dyDescent="0.25">
      <c r="A36" s="2">
        <v>12000</v>
      </c>
      <c r="B36" s="3" t="s">
        <v>252</v>
      </c>
      <c r="E36" s="3" t="s">
        <v>253</v>
      </c>
      <c r="F36" s="2">
        <v>458.399</v>
      </c>
      <c r="G36" s="3">
        <v>23</v>
      </c>
      <c r="H36" s="5">
        <v>1</v>
      </c>
      <c r="I36" s="5">
        <v>0</v>
      </c>
      <c r="J36" s="5">
        <v>4.12</v>
      </c>
      <c r="K36" s="5">
        <v>0</v>
      </c>
      <c r="L36" s="5">
        <v>35</v>
      </c>
      <c r="M36" s="5">
        <v>100</v>
      </c>
      <c r="N36" s="6" t="s">
        <v>138</v>
      </c>
      <c r="O36" s="5">
        <v>0</v>
      </c>
      <c r="P36" s="5">
        <v>8.2632920955708756E-6</v>
      </c>
      <c r="Q36" s="5">
        <v>7.0998674454747933E-6</v>
      </c>
      <c r="R36" s="39">
        <v>1.5479502006055278E-5</v>
      </c>
      <c r="S36" s="11">
        <f>R36/3.69679559721054</f>
        <v>4.1872756009922526E-6</v>
      </c>
      <c r="T36" s="18">
        <v>58.33</v>
      </c>
      <c r="U36" s="18">
        <v>28.57</v>
      </c>
      <c r="V36" s="18">
        <v>18.315999999999999</v>
      </c>
      <c r="W36" s="18">
        <v>47.058999999999997</v>
      </c>
      <c r="X36" s="18">
        <v>54.485999999999997</v>
      </c>
      <c r="Y36" s="19">
        <v>79.076999999999998</v>
      </c>
      <c r="Z36" s="19">
        <v>63.28</v>
      </c>
      <c r="AA36" s="19">
        <v>98.302000000000007</v>
      </c>
      <c r="AB36" s="20">
        <v>28.569966773128641</v>
      </c>
      <c r="AC36" s="19">
        <v>90.909000000000006</v>
      </c>
      <c r="AD36" s="19">
        <v>93.611000000000004</v>
      </c>
      <c r="AE36" s="19">
        <v>0</v>
      </c>
      <c r="AF36" s="19">
        <v>0</v>
      </c>
      <c r="AG36" s="21">
        <v>0</v>
      </c>
      <c r="AH36" s="21">
        <v>0</v>
      </c>
      <c r="AI36" s="14">
        <f>T36-Y36-Z36-AA36*0.5+AB36*0.5+AC36*0.5+AD36*0.5-(AE36+AF36)*0.5-(AG36+AH36)*0.5</f>
        <v>-26.633016613435665</v>
      </c>
      <c r="AJ36" s="14">
        <f>(AI36+225.2635)</f>
        <v>198.63048338656432</v>
      </c>
      <c r="AK36" s="21">
        <f>AJ36/344.519957</f>
        <v>0.57654274984878262</v>
      </c>
      <c r="AL36" s="22">
        <v>11.162000000000001</v>
      </c>
      <c r="AM36" s="22">
        <v>0</v>
      </c>
      <c r="AN36" s="22">
        <v>0</v>
      </c>
      <c r="AO36" s="22">
        <v>6.6669999999999998</v>
      </c>
      <c r="AP36" s="22">
        <f>AL36+(0.25*AM36)+(AN36*0.5)+(AO36*0.5)</f>
        <v>14.4955</v>
      </c>
      <c r="AQ36" s="22">
        <f>AP36/65.2067358611825</f>
        <v>0.22230065358369144</v>
      </c>
      <c r="AR36" s="23">
        <v>1.1619999999999999</v>
      </c>
      <c r="AS36" s="23">
        <v>90.905000000000001</v>
      </c>
      <c r="AT36" s="23">
        <v>86.667000000000002</v>
      </c>
      <c r="AU36" s="23">
        <v>37.936999999999998</v>
      </c>
      <c r="AV36" s="23">
        <v>0.09</v>
      </c>
      <c r="AW36" s="23">
        <v>90.909000000000006</v>
      </c>
      <c r="AX36" s="23">
        <v>90.909000000000006</v>
      </c>
      <c r="AY36" s="23">
        <f>-1*AR36+AS36*0.5+AT36*0.5+AV36+AW36*0.5+AX36*0.5</f>
        <v>178.62299999999999</v>
      </c>
      <c r="AZ36" s="24">
        <f>AY36/192.0565</f>
        <v>0.93005443710574753</v>
      </c>
      <c r="BA36" s="25">
        <v>4.3999999999999997E-2</v>
      </c>
      <c r="BB36" s="25">
        <f>BA36/17.469*100</f>
        <v>0.25187474955635691</v>
      </c>
      <c r="BC36" s="25">
        <v>0</v>
      </c>
      <c r="BD36" s="25">
        <f>BB36+BC36*0.5</f>
        <v>0.25187474955635691</v>
      </c>
      <c r="BE36" s="26">
        <f>BD36/574.6353</f>
        <v>4.3832105259867762E-4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7">
        <v>0</v>
      </c>
      <c r="BQ36" s="27">
        <f>BF36+BG36+BH36+BI36+BJ36+BK36+BL36+BM36+BP36+(BN36*0.5+BO36)</f>
        <v>0</v>
      </c>
      <c r="BR36" s="28">
        <f>BQ36/267.537496143959</f>
        <v>0</v>
      </c>
      <c r="BS36" s="12">
        <v>15</v>
      </c>
      <c r="BT36" s="12">
        <v>22</v>
      </c>
      <c r="BU36" s="29">
        <f>BS36/DA36*100000000000/165.8</f>
        <v>19.736165763705081</v>
      </c>
      <c r="BV36" s="29">
        <f>BT36/DA36*100000000000/386.3</f>
        <v>12.423787771108922</v>
      </c>
      <c r="BW36" s="12">
        <v>0</v>
      </c>
      <c r="BX36" s="12">
        <v>0</v>
      </c>
      <c r="BY36" s="29">
        <f>BX36/76.76*100</f>
        <v>0</v>
      </c>
      <c r="BZ36" s="12">
        <v>0</v>
      </c>
      <c r="CA36" s="12">
        <v>0</v>
      </c>
      <c r="CB36" s="29">
        <f>BZ36/623531*100</f>
        <v>0</v>
      </c>
      <c r="CC36" s="12">
        <v>0</v>
      </c>
      <c r="CD36" s="12">
        <v>0</v>
      </c>
      <c r="CE36" s="29">
        <f>CD36/24.87*100</f>
        <v>0</v>
      </c>
      <c r="CF36" s="12">
        <v>0</v>
      </c>
      <c r="CG36" s="12">
        <v>0</v>
      </c>
      <c r="CH36" s="29">
        <f>CG36/58.916*100</f>
        <v>0</v>
      </c>
      <c r="CI36" s="12">
        <v>0</v>
      </c>
      <c r="CJ36" s="29">
        <v>0</v>
      </c>
      <c r="CK36" s="12">
        <v>0</v>
      </c>
      <c r="CL36" s="29">
        <v>0</v>
      </c>
      <c r="CM36" s="12">
        <v>0</v>
      </c>
      <c r="CN36" s="12">
        <v>0</v>
      </c>
      <c r="CO36" s="29">
        <f>CN36/21.145*100</f>
        <v>0</v>
      </c>
      <c r="CP36" s="12">
        <v>0</v>
      </c>
      <c r="CQ36" s="12">
        <v>0</v>
      </c>
      <c r="CR36" s="29">
        <f>CQ36/40.952*100</f>
        <v>0</v>
      </c>
      <c r="CS36" s="12">
        <v>0</v>
      </c>
      <c r="CT36" s="12">
        <v>0</v>
      </c>
      <c r="CU36" s="29">
        <f>CT36/99.677*100</f>
        <v>0</v>
      </c>
      <c r="CV36" s="29">
        <f>CW36/467.6729176</f>
        <v>3.4477037606008683E-2</v>
      </c>
      <c r="CW36" s="12">
        <f>BU36*0.5+BV36*0.5+BY36*0.5+CB36+CE36+CH36*0.5+CJ36*0.5+CL36*0.5+CO36+CR36+CU36*0.5+CU36*0.5+BA36</f>
        <v>16.123976767407001</v>
      </c>
      <c r="CX36" s="12">
        <f>AK36+AQ36+AZ36+BR36+CV36</f>
        <v>1.7633748781442302</v>
      </c>
      <c r="CY36" s="29">
        <f>CX36/3.9123</f>
        <v>0.45072588455492424</v>
      </c>
      <c r="CZ36" s="12">
        <v>177151.8644584924</v>
      </c>
      <c r="DA36" s="12">
        <v>458399303.1070106</v>
      </c>
    </row>
    <row r="37" spans="1:105" s="4" customFormat="1" x14ac:dyDescent="0.25">
      <c r="A37" s="2">
        <v>66000</v>
      </c>
      <c r="B37" s="3" t="s">
        <v>190</v>
      </c>
      <c r="E37" s="3" t="s">
        <v>191</v>
      </c>
      <c r="F37" s="2">
        <v>431.93099999999998</v>
      </c>
      <c r="G37" s="3">
        <v>130</v>
      </c>
      <c r="H37" s="5">
        <v>5</v>
      </c>
      <c r="I37" s="5">
        <v>7.54</v>
      </c>
      <c r="J37" s="5">
        <v>2.94</v>
      </c>
      <c r="K37" s="5">
        <v>0.22167600000000001</v>
      </c>
      <c r="L37" s="5">
        <v>695</v>
      </c>
      <c r="M37" s="5">
        <v>1925</v>
      </c>
      <c r="N37" s="6" t="s">
        <v>101</v>
      </c>
      <c r="O37" s="5">
        <v>5.3602414183327057E-4</v>
      </c>
      <c r="P37" s="5">
        <v>1.6408537161205025E-4</v>
      </c>
      <c r="Q37" s="5">
        <v>1.3667244832538976E-4</v>
      </c>
      <c r="R37" s="39">
        <v>1.3755473959326473E-3</v>
      </c>
      <c r="S37" s="11">
        <f>R37/3.69679559721054</f>
        <v>3.720918183765915E-4</v>
      </c>
      <c r="T37" s="18">
        <v>57.14</v>
      </c>
      <c r="U37" s="18">
        <v>30</v>
      </c>
      <c r="V37" s="18">
        <v>5.9390000000000001</v>
      </c>
      <c r="W37" s="18">
        <f>T37/57.35*100</f>
        <v>99.633827375762863</v>
      </c>
      <c r="X37" s="18">
        <v>100</v>
      </c>
      <c r="Y37" s="19">
        <v>0</v>
      </c>
      <c r="Z37" s="19">
        <v>100</v>
      </c>
      <c r="AA37" s="19">
        <v>63.073999999999998</v>
      </c>
      <c r="AB37" s="20">
        <v>33.33</v>
      </c>
      <c r="AC37" s="19">
        <v>80</v>
      </c>
      <c r="AD37" s="19">
        <v>87.084999999999994</v>
      </c>
      <c r="AE37" s="19">
        <v>0</v>
      </c>
      <c r="AF37" s="19">
        <v>0</v>
      </c>
      <c r="AG37" s="21">
        <v>0</v>
      </c>
      <c r="AH37" s="21">
        <v>0</v>
      </c>
      <c r="AI37" s="14">
        <f>T37-Y37-Z37-AA37*0.5+AB37*0.5+AC37*0.5+AD37*0.5-(AE37+AF37)*0.5-(AG37+AH37)*0.5</f>
        <v>25.810500000000005</v>
      </c>
      <c r="AJ37" s="14">
        <f>(AI37+225.2635)</f>
        <v>251.07400000000001</v>
      </c>
      <c r="AK37" s="21">
        <f>AJ37/344.519957</f>
        <v>0.72876474903310184</v>
      </c>
      <c r="AL37" s="22">
        <v>4.4139999999999997</v>
      </c>
      <c r="AM37" s="22">
        <v>0</v>
      </c>
      <c r="AN37" s="22">
        <v>0</v>
      </c>
      <c r="AO37" s="22">
        <v>10</v>
      </c>
      <c r="AP37" s="22">
        <f>AL37+(0.25*AM37)+(AN37*0.5)+(AO37*0.5)</f>
        <v>9.4139999999999997</v>
      </c>
      <c r="AQ37" s="22">
        <f>AP37/65.2067358611825</f>
        <v>0.1443715879298314</v>
      </c>
      <c r="AR37" s="23">
        <v>0.28499999999999998</v>
      </c>
      <c r="AS37" s="23">
        <v>26.012</v>
      </c>
      <c r="AT37" s="23">
        <v>25</v>
      </c>
      <c r="AU37" s="23"/>
      <c r="AV37" s="23">
        <v>0</v>
      </c>
      <c r="AW37" s="23">
        <v>100</v>
      </c>
      <c r="AX37" s="23">
        <v>80</v>
      </c>
      <c r="AY37" s="23">
        <f>-1*AR37+AS37*0.5+AT37*0.5+AV37+AW37*0.5+AX37*0.5</f>
        <v>115.221</v>
      </c>
      <c r="AZ37" s="24">
        <f>AY37/192.0565</f>
        <v>0.5999328322655052</v>
      </c>
      <c r="BA37" s="30">
        <v>0</v>
      </c>
      <c r="BB37" s="25">
        <f>BA37/17.469*100</f>
        <v>0</v>
      </c>
      <c r="BC37" s="25">
        <v>0.12353304508956146</v>
      </c>
      <c r="BD37" s="25">
        <f>BB37+BC37*0.5</f>
        <v>6.1766522544780732E-2</v>
      </c>
      <c r="BE37" s="26">
        <f>BD37/574.6353</f>
        <v>1.0748821477688672E-4</v>
      </c>
      <c r="BF37" s="27">
        <v>0</v>
      </c>
      <c r="BG37" s="27">
        <v>0</v>
      </c>
      <c r="BH37" s="27">
        <v>1</v>
      </c>
      <c r="BI37" s="27">
        <v>0</v>
      </c>
      <c r="BJ37" s="27">
        <v>0</v>
      </c>
      <c r="BK37" s="27">
        <v>1</v>
      </c>
      <c r="BL37" s="27">
        <v>0</v>
      </c>
      <c r="BM37" s="27">
        <v>0</v>
      </c>
      <c r="BN37" s="27">
        <v>0</v>
      </c>
      <c r="BO37" s="27">
        <v>0</v>
      </c>
      <c r="BP37" s="27">
        <v>16.667000000000002</v>
      </c>
      <c r="BQ37" s="27">
        <f>BF37+BG37+BH37+BI37+BJ37+BK37+BL37+BM37+BP37+(BN37*0.5+BO37)</f>
        <v>18.667000000000002</v>
      </c>
      <c r="BR37" s="28">
        <f>BQ37/267.537496143959</f>
        <v>6.9773397258511727E-2</v>
      </c>
      <c r="BS37" s="12">
        <v>14</v>
      </c>
      <c r="BT37" s="12">
        <v>25</v>
      </c>
      <c r="BU37" s="29">
        <f>BS37/DA37*100000000000/165.8</f>
        <v>19.549193226778062</v>
      </c>
      <c r="BV37" s="29">
        <f>BT37/DA37*100000000000/386.3</f>
        <v>14.983063852112545</v>
      </c>
      <c r="BW37" s="12">
        <v>30425.215</v>
      </c>
      <c r="BX37" s="12">
        <v>32.119999999999997</v>
      </c>
      <c r="BY37" s="29">
        <f>BX37/76.76*100</f>
        <v>41.844710786868156</v>
      </c>
      <c r="BZ37" s="12">
        <v>0</v>
      </c>
      <c r="CA37" s="12">
        <v>0</v>
      </c>
      <c r="CB37" s="29">
        <f>BZ37/623531*100</f>
        <v>0</v>
      </c>
      <c r="CC37" s="12">
        <v>8560.8770000000004</v>
      </c>
      <c r="CD37" s="12">
        <v>9.0380000000000003</v>
      </c>
      <c r="CE37" s="29">
        <f>CD37/24.87*100</f>
        <v>36.340973059911541</v>
      </c>
      <c r="CF37" s="12">
        <v>0</v>
      </c>
      <c r="CG37" s="12">
        <v>0</v>
      </c>
      <c r="CH37" s="29">
        <f>CG37/58.916*100</f>
        <v>0</v>
      </c>
      <c r="CI37" s="12">
        <v>0</v>
      </c>
      <c r="CJ37" s="29">
        <v>0</v>
      </c>
      <c r="CK37" s="12">
        <v>6</v>
      </c>
      <c r="CL37" s="29">
        <v>52.871000000000002</v>
      </c>
      <c r="CM37" s="12">
        <v>0</v>
      </c>
      <c r="CN37" s="12">
        <v>0</v>
      </c>
      <c r="CO37" s="29">
        <f>CN37/21.145*100</f>
        <v>0</v>
      </c>
      <c r="CP37" s="12">
        <v>2</v>
      </c>
      <c r="CQ37" s="12">
        <v>9.5000000000000001E-2</v>
      </c>
      <c r="CR37" s="29">
        <f>CQ37/40.952*100</f>
        <v>0.23197890212932215</v>
      </c>
      <c r="CS37" s="12">
        <v>1</v>
      </c>
      <c r="CT37" s="12">
        <v>1.7999999999999999E-2</v>
      </c>
      <c r="CU37" s="29">
        <f>CT37/99.677*100</f>
        <v>1.8058328400734368E-2</v>
      </c>
      <c r="CV37" s="29">
        <f>CW37/467.6729176</f>
        <v>0.21642261164647991</v>
      </c>
      <c r="CW37" s="12">
        <f>BU37*0.5+BV37*0.5+BY37*0.5+CB37+CE37+CH37*0.5+CJ37*0.5+CL37*0.5+CO37+CR37+CU37*0.5+CU37*0.5+BA37</f>
        <v>101.214994223321</v>
      </c>
      <c r="CX37" s="12">
        <f>AK37+AQ37+AZ37+BR37+CV37</f>
        <v>1.7592651781334303</v>
      </c>
      <c r="CY37" s="29">
        <f>CX37/3.9123</f>
        <v>0.44967542829880897</v>
      </c>
      <c r="CZ37" s="12">
        <v>203879.68211536985</v>
      </c>
      <c r="DA37" s="12">
        <v>431931293.80473763</v>
      </c>
    </row>
    <row r="38" spans="1:105" s="4" customFormat="1" x14ac:dyDescent="0.25">
      <c r="A38" s="2">
        <v>106000</v>
      </c>
      <c r="B38" s="3" t="s">
        <v>149</v>
      </c>
      <c r="E38" s="3" t="s">
        <v>150</v>
      </c>
      <c r="F38" s="2">
        <v>692.39300000000003</v>
      </c>
      <c r="G38" s="3">
        <v>210</v>
      </c>
      <c r="H38" s="5">
        <v>13</v>
      </c>
      <c r="I38" s="5">
        <v>4.79</v>
      </c>
      <c r="J38" s="5">
        <v>13.9</v>
      </c>
      <c r="K38" s="5">
        <v>0.66581000000000001</v>
      </c>
      <c r="L38" s="5">
        <v>3622</v>
      </c>
      <c r="M38" s="5">
        <v>12799</v>
      </c>
      <c r="N38" s="6" t="s">
        <v>101</v>
      </c>
      <c r="O38" s="5">
        <v>1.6099633423284877E-3</v>
      </c>
      <c r="P38" s="5">
        <v>8.5513268486164893E-4</v>
      </c>
      <c r="Q38" s="5">
        <v>9.0871203434631875E-4</v>
      </c>
      <c r="R38" s="39">
        <v>4.9784134689164761E-3</v>
      </c>
      <c r="S38" s="11">
        <f>R38/3.69679559721054</f>
        <v>1.346683455442599E-3</v>
      </c>
      <c r="T38" s="18">
        <v>26.47</v>
      </c>
      <c r="U38" s="18">
        <v>21.74</v>
      </c>
      <c r="V38" s="18">
        <v>100</v>
      </c>
      <c r="W38" s="18">
        <v>100</v>
      </c>
      <c r="X38" s="18">
        <v>100</v>
      </c>
      <c r="Y38" s="19">
        <v>0</v>
      </c>
      <c r="Z38" s="19">
        <v>0</v>
      </c>
      <c r="AA38" s="19">
        <v>88.521000000000001</v>
      </c>
      <c r="AB38" s="20">
        <v>21.739974716409407</v>
      </c>
      <c r="AC38" s="19">
        <v>22.222000000000001</v>
      </c>
      <c r="AD38" s="19">
        <v>70.320999999999998</v>
      </c>
      <c r="AE38" s="19">
        <v>0</v>
      </c>
      <c r="AF38" s="19">
        <v>0</v>
      </c>
      <c r="AG38" s="21">
        <v>0</v>
      </c>
      <c r="AH38" s="21">
        <v>0</v>
      </c>
      <c r="AI38" s="14">
        <f>T38-Y38-Z38-AA38*0.5+AB38*0.5+AC38*0.5+AD38*0.5-(AE38+AF38)*0.5-(AG38+AH38)*0.5</f>
        <v>39.350987358204705</v>
      </c>
      <c r="AJ38" s="14">
        <f>(AI38+225.2635)</f>
        <v>264.61448735820471</v>
      </c>
      <c r="AK38" s="21">
        <f>AJ38/344.519957</f>
        <v>0.76806722508154945</v>
      </c>
      <c r="AL38" s="22">
        <v>0</v>
      </c>
      <c r="AM38" s="22">
        <v>1.0469999999999999</v>
      </c>
      <c r="AN38" s="22">
        <v>0.25706940874035988</v>
      </c>
      <c r="AO38" s="22">
        <v>4.3479999999999999</v>
      </c>
      <c r="AP38" s="22">
        <f>AL38+(0.25*AM38)+(AN38*0.5)+(AO38*0.5)</f>
        <v>2.5642847043701797</v>
      </c>
      <c r="AQ38" s="22">
        <f>AP38/65.2067358611825</f>
        <v>3.9325457263023278E-2</v>
      </c>
      <c r="AR38" s="23">
        <v>0.72899999999999998</v>
      </c>
      <c r="AS38" s="23">
        <v>14.534000000000001</v>
      </c>
      <c r="AT38" s="23">
        <v>21.739000000000001</v>
      </c>
      <c r="AU38" s="23">
        <v>100</v>
      </c>
      <c r="AV38" s="23">
        <v>0.78</v>
      </c>
      <c r="AW38" s="23">
        <v>66.667000000000002</v>
      </c>
      <c r="AX38" s="23">
        <v>44.444000000000003</v>
      </c>
      <c r="AY38" s="23">
        <f>-1*AR38+AS38*0.5+AT38*0.5+AV38+AW38*0.5+AX38*0.5</f>
        <v>73.742999999999995</v>
      </c>
      <c r="AZ38" s="24">
        <f>AY38/192.0565</f>
        <v>0.38396513525967618</v>
      </c>
      <c r="BA38" s="30">
        <v>0</v>
      </c>
      <c r="BB38" s="25">
        <f>BA38/17.469*100</f>
        <v>0</v>
      </c>
      <c r="BC38" s="25">
        <v>0.43236565781346509</v>
      </c>
      <c r="BD38" s="25">
        <f>BB38+BC38*0.5</f>
        <v>0.21618282890673254</v>
      </c>
      <c r="BE38" s="26">
        <f>BD38/574.6353</f>
        <v>3.7620875171910347E-4</v>
      </c>
      <c r="BF38" s="27">
        <v>7</v>
      </c>
      <c r="BG38" s="27">
        <v>0</v>
      </c>
      <c r="BH38" s="27">
        <v>0</v>
      </c>
      <c r="BI38" s="27">
        <v>0</v>
      </c>
      <c r="BJ38" s="27">
        <v>0</v>
      </c>
      <c r="BK38" s="27">
        <v>0</v>
      </c>
      <c r="BL38" s="27">
        <v>0</v>
      </c>
      <c r="BM38" s="27">
        <v>0</v>
      </c>
      <c r="BN38" s="27">
        <v>1</v>
      </c>
      <c r="BO38" s="27">
        <v>0.25706940874035988</v>
      </c>
      <c r="BP38" s="27">
        <v>0</v>
      </c>
      <c r="BQ38" s="27">
        <f>BF38+BG38+BH38+BI38+BJ38+BK38+BL38+BM38+BP38+(BN38*0.5+BO38)</f>
        <v>7.7570694087403602</v>
      </c>
      <c r="BR38" s="28">
        <f>BQ38/267.537496143959</f>
        <v>2.8994326105849351E-2</v>
      </c>
      <c r="BS38" s="12">
        <v>52</v>
      </c>
      <c r="BT38" s="12">
        <v>111</v>
      </c>
      <c r="BU38" s="29">
        <f>BS38/DA38*100000000000/165.8</f>
        <v>45.296596736628004</v>
      </c>
      <c r="BV38" s="29">
        <f>BT38/DA38*100000000000/386.3</f>
        <v>41.499706636011993</v>
      </c>
      <c r="BW38" s="12">
        <v>136852.89199999999</v>
      </c>
      <c r="BX38" s="12">
        <v>76.760999999999996</v>
      </c>
      <c r="BY38" s="29">
        <f>BX38/76.76*100</f>
        <v>100.00130276185513</v>
      </c>
      <c r="BZ38" s="12">
        <v>0</v>
      </c>
      <c r="CA38" s="12">
        <v>0</v>
      </c>
      <c r="CB38" s="29">
        <f>BZ38/623531*100</f>
        <v>0</v>
      </c>
      <c r="CC38" s="12">
        <v>0</v>
      </c>
      <c r="CD38" s="12">
        <v>0</v>
      </c>
      <c r="CE38" s="29">
        <f>CD38/24.87*100</f>
        <v>0</v>
      </c>
      <c r="CF38" s="12">
        <v>51356.508999999998</v>
      </c>
      <c r="CG38" s="12">
        <v>28.806000000000001</v>
      </c>
      <c r="CH38" s="29">
        <f>CG38/58.916*100</f>
        <v>48.893339670038706</v>
      </c>
      <c r="CI38" s="12">
        <v>0</v>
      </c>
      <c r="CJ38" s="29">
        <v>0</v>
      </c>
      <c r="CK38" s="12">
        <v>16</v>
      </c>
      <c r="CL38" s="29">
        <v>100</v>
      </c>
      <c r="CM38" s="12">
        <v>0</v>
      </c>
      <c r="CN38" s="12">
        <v>0</v>
      </c>
      <c r="CO38" s="29">
        <f>CN38/21.145*100</f>
        <v>0</v>
      </c>
      <c r="CP38" s="12">
        <v>5</v>
      </c>
      <c r="CQ38" s="12">
        <v>0.26200000000000001</v>
      </c>
      <c r="CR38" s="29">
        <f>CQ38/40.952*100</f>
        <v>0.63977339324086735</v>
      </c>
      <c r="CS38" s="12">
        <v>7</v>
      </c>
      <c r="CT38" s="12">
        <v>68.117000000000004</v>
      </c>
      <c r="CU38" s="29">
        <f>CT38/99.677*100</f>
        <v>68.337730870712392</v>
      </c>
      <c r="CV38" s="29">
        <f>CW38/467.6729176</f>
        <v>0.50638591257656385</v>
      </c>
      <c r="CW38" s="12">
        <f>BU38*0.5+BV38*0.5+BY38*0.5+CB38+CE38+CH38*0.5+CJ38*0.5+CL38*0.5+CO38+CR38+CU38*0.5+CU38*0.5+BA38</f>
        <v>236.82297716622017</v>
      </c>
      <c r="CX38" s="12">
        <f>AK38+AQ38+AZ38+BR38+CV38</f>
        <v>1.7267380562866621</v>
      </c>
      <c r="CY38" s="29">
        <f>CX38/3.9123</f>
        <v>0.44136136193202519</v>
      </c>
      <c r="CZ38" s="12">
        <v>226113.99555126019</v>
      </c>
      <c r="DA38" s="12">
        <v>692393917.36774945</v>
      </c>
    </row>
    <row r="39" spans="1:105" s="4" customFormat="1" x14ac:dyDescent="0.25">
      <c r="A39" s="2">
        <v>62000</v>
      </c>
      <c r="B39" s="3" t="s">
        <v>266</v>
      </c>
      <c r="E39" s="3" t="s">
        <v>267</v>
      </c>
      <c r="F39" s="2">
        <v>239.886</v>
      </c>
      <c r="G39" s="3">
        <v>122</v>
      </c>
      <c r="H39" s="5">
        <v>1</v>
      </c>
      <c r="I39" s="5">
        <v>0</v>
      </c>
      <c r="J39" s="5">
        <v>1.64</v>
      </c>
      <c r="K39" s="5">
        <v>0</v>
      </c>
      <c r="L39" s="5">
        <v>400</v>
      </c>
      <c r="M39" s="5">
        <v>1000</v>
      </c>
      <c r="N39" s="6" t="s">
        <v>101</v>
      </c>
      <c r="O39" s="5">
        <v>0</v>
      </c>
      <c r="P39" s="5">
        <v>9.4437623949381437E-5</v>
      </c>
      <c r="Q39" s="5">
        <v>7.0998674454747924E-5</v>
      </c>
      <c r="R39" s="39">
        <v>1.6778019335359271E-4</v>
      </c>
      <c r="S39" s="11">
        <f>R39/3.69679559721054</f>
        <v>4.5385304364729607E-5</v>
      </c>
      <c r="T39" s="18">
        <v>20</v>
      </c>
      <c r="U39" s="18">
        <v>0</v>
      </c>
      <c r="V39" s="18">
        <v>21.312999999999999</v>
      </c>
      <c r="W39" s="18">
        <f>T39/57.35*100</f>
        <v>34.873583260680036</v>
      </c>
      <c r="X39" s="18"/>
      <c r="Y39" s="19">
        <v>0</v>
      </c>
      <c r="Z39" s="19">
        <v>12.474</v>
      </c>
      <c r="AA39" s="19">
        <v>100</v>
      </c>
      <c r="AB39" s="20">
        <v>0</v>
      </c>
      <c r="AC39" s="19">
        <v>28.571000000000002</v>
      </c>
      <c r="AD39" s="19">
        <v>6.742</v>
      </c>
      <c r="AE39" s="19">
        <v>0</v>
      </c>
      <c r="AF39" s="19">
        <v>0</v>
      </c>
      <c r="AG39" s="21">
        <v>0</v>
      </c>
      <c r="AH39" s="21">
        <v>0</v>
      </c>
      <c r="AI39" s="14">
        <f>T39-Y39-Z39-AA39*0.5+AB39*0.5+AC39*0.5+AD39*0.5-(AE39+AF39)*0.5-(AG39+AH39)*0.5</f>
        <v>-24.817500000000006</v>
      </c>
      <c r="AJ39" s="14">
        <f>(AI39+225.2635)</f>
        <v>200.446</v>
      </c>
      <c r="AK39" s="21">
        <f>AJ39/344.519957</f>
        <v>0.58181244925674946</v>
      </c>
      <c r="AL39" s="22">
        <v>0</v>
      </c>
      <c r="AM39" s="22">
        <v>0</v>
      </c>
      <c r="AN39" s="22">
        <v>0</v>
      </c>
      <c r="AO39" s="22">
        <v>10</v>
      </c>
      <c r="AP39" s="22">
        <f>AL39+(0.25*AM39)+(AN39*0.5)+(AO39*0.5)</f>
        <v>5</v>
      </c>
      <c r="AQ39" s="22">
        <f>AP39/65.2067358611825</f>
        <v>7.6679194778962942E-2</v>
      </c>
      <c r="AR39" s="23">
        <v>17.097999999999999</v>
      </c>
      <c r="AS39" s="23">
        <v>18.242000000000001</v>
      </c>
      <c r="AT39" s="23">
        <v>66.667000000000002</v>
      </c>
      <c r="AU39" s="23"/>
      <c r="AV39" s="23">
        <v>0.14299999999999999</v>
      </c>
      <c r="AW39" s="23">
        <v>42.856999999999999</v>
      </c>
      <c r="AX39" s="23">
        <v>42.856999999999999</v>
      </c>
      <c r="AY39" s="23">
        <f>-1*AR39+AS39*0.5+AT39*0.5+AV39+AW39*0.5+AX39*0.5</f>
        <v>68.356500000000011</v>
      </c>
      <c r="AZ39" s="24">
        <f>AY39/192.0565</f>
        <v>0.35591870100725576</v>
      </c>
      <c r="BA39" s="25">
        <v>1.2E-2</v>
      </c>
      <c r="BB39" s="25">
        <f>BA39/17.469*100</f>
        <v>6.869311351537008E-2</v>
      </c>
      <c r="BC39" s="25">
        <v>0</v>
      </c>
      <c r="BD39" s="25">
        <f>BB39+BC39*0.5</f>
        <v>6.869311351537008E-2</v>
      </c>
      <c r="BE39" s="26">
        <f>BD39/574.6353</f>
        <v>1.1954210525418483E-4</v>
      </c>
      <c r="BF39" s="27">
        <v>0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  <c r="BP39" s="27">
        <v>66.667000000000002</v>
      </c>
      <c r="BQ39" s="27">
        <f>BF39+BG39+BH39+BI39+BJ39+BK39+BL39+BM39+BP39+(BN39*0.5+BO39)</f>
        <v>66.667000000000002</v>
      </c>
      <c r="BR39" s="28">
        <f>BQ39/267.537496143959</f>
        <v>0.24918750067140949</v>
      </c>
      <c r="BS39" s="12">
        <v>7</v>
      </c>
      <c r="BT39" s="12">
        <v>22</v>
      </c>
      <c r="BU39" s="29">
        <f>BS39/DA39*100000000000/165.8</f>
        <v>17.599783982183737</v>
      </c>
      <c r="BV39" s="29">
        <f>BT39/DA39*100000000000/386.3</f>
        <v>23.740605766581634</v>
      </c>
      <c r="BW39" s="12">
        <v>0</v>
      </c>
      <c r="BX39" s="12">
        <v>0</v>
      </c>
      <c r="BY39" s="29">
        <f>BX39/76.76*100</f>
        <v>0</v>
      </c>
      <c r="BZ39" s="12">
        <v>0</v>
      </c>
      <c r="CA39" s="12">
        <v>0</v>
      </c>
      <c r="CB39" s="29">
        <f>BZ39/623531*100</f>
        <v>0</v>
      </c>
      <c r="CC39" s="12">
        <v>2493.5079999999998</v>
      </c>
      <c r="CD39" s="12">
        <v>22.38</v>
      </c>
      <c r="CE39" s="29">
        <f>CD39/24.87*100</f>
        <v>89.987937273823889</v>
      </c>
      <c r="CF39" s="12">
        <v>0</v>
      </c>
      <c r="CG39" s="12">
        <v>0</v>
      </c>
      <c r="CH39" s="29">
        <f>CG39/58.916*100</f>
        <v>0</v>
      </c>
      <c r="CI39" s="12">
        <v>0</v>
      </c>
      <c r="CJ39" s="29">
        <v>0</v>
      </c>
      <c r="CK39" s="12">
        <v>0</v>
      </c>
      <c r="CL39" s="29">
        <v>0</v>
      </c>
      <c r="CM39" s="12">
        <v>1</v>
      </c>
      <c r="CN39" s="12">
        <v>0.43</v>
      </c>
      <c r="CO39" s="29">
        <f>CN39/21.145*100</f>
        <v>2.0335776779380468</v>
      </c>
      <c r="CP39" s="12">
        <v>8</v>
      </c>
      <c r="CQ39" s="12">
        <v>40.951999999999998</v>
      </c>
      <c r="CR39" s="29">
        <f>CQ39/40.952*100</f>
        <v>100</v>
      </c>
      <c r="CS39" s="12">
        <v>1</v>
      </c>
      <c r="CT39" s="12">
        <v>0.43</v>
      </c>
      <c r="CU39" s="29">
        <f>CT39/99.677*100</f>
        <v>0.43139340068421</v>
      </c>
      <c r="CV39" s="29">
        <f>CW39/467.6729176</f>
        <v>0.45573539797983986</v>
      </c>
      <c r="CW39" s="12">
        <f>BU39*0.5+BV39*0.5+BY39*0.5+CB39+CE39+CH39*0.5+CJ39*0.5+CL39*0.5+CO39+CR39+CU39*0.5+CU39*0.5+BA39</f>
        <v>213.13510322682885</v>
      </c>
      <c r="CX39" s="12">
        <f>AK39+AQ39+AZ39+BR39+CV39</f>
        <v>1.7193332436942175</v>
      </c>
      <c r="CY39" s="29">
        <f>CX39/3.9123</f>
        <v>0.4394686613230625</v>
      </c>
      <c r="CZ39" s="12">
        <v>114375.49643567043</v>
      </c>
      <c r="DA39" s="12">
        <v>239886703.49104372</v>
      </c>
    </row>
    <row r="40" spans="1:105" s="4" customFormat="1" x14ac:dyDescent="0.25">
      <c r="A40" s="2">
        <v>51000</v>
      </c>
      <c r="B40" s="3" t="s">
        <v>171</v>
      </c>
      <c r="E40" s="3" t="s">
        <v>172</v>
      </c>
      <c r="F40" s="2">
        <v>1111.0409999999999</v>
      </c>
      <c r="G40" s="3">
        <v>100</v>
      </c>
      <c r="H40" s="5">
        <v>7</v>
      </c>
      <c r="I40" s="5">
        <v>0</v>
      </c>
      <c r="J40" s="5">
        <v>12.5</v>
      </c>
      <c r="K40" s="5">
        <v>0</v>
      </c>
      <c r="L40" s="5">
        <v>2450</v>
      </c>
      <c r="M40" s="5">
        <v>11895</v>
      </c>
      <c r="N40" s="6" t="s">
        <v>173</v>
      </c>
      <c r="O40" s="5">
        <v>0</v>
      </c>
      <c r="P40" s="5">
        <v>5.7843044668996128E-4</v>
      </c>
      <c r="Q40" s="5">
        <v>8.4452923263922657E-4</v>
      </c>
      <c r="R40" s="39">
        <v>1.3963498007342613E-3</v>
      </c>
      <c r="S40" s="11">
        <f>R40/3.69679559721054</f>
        <v>3.7771896336056372E-4</v>
      </c>
      <c r="T40" s="18">
        <v>23.931999999999999</v>
      </c>
      <c r="U40" s="18">
        <v>23.93</v>
      </c>
      <c r="V40" s="18">
        <v>26.164000000000001</v>
      </c>
      <c r="W40" s="18">
        <v>22.222000000000001</v>
      </c>
      <c r="X40" s="18">
        <v>9.17</v>
      </c>
      <c r="Y40" s="19">
        <v>31.629000000000001</v>
      </c>
      <c r="Z40" s="19">
        <v>51.564999999999998</v>
      </c>
      <c r="AA40" s="19">
        <v>97.608000000000004</v>
      </c>
      <c r="AB40" s="20">
        <v>23.929972169442365</v>
      </c>
      <c r="AC40" s="19">
        <v>40.625</v>
      </c>
      <c r="AD40" s="19">
        <v>34.46</v>
      </c>
      <c r="AE40" s="19">
        <v>0</v>
      </c>
      <c r="AF40" s="19">
        <v>20.96</v>
      </c>
      <c r="AG40" s="21">
        <v>0</v>
      </c>
      <c r="AH40" s="21">
        <v>0</v>
      </c>
      <c r="AI40" s="14">
        <f>T40-Y40-Z40-AA40*0.5+AB40*0.5+AC40*0.5+AD40*0.5-(AE40+AF40)*0.5-(AG40+AH40)*0.5</f>
        <v>-69.038513915278827</v>
      </c>
      <c r="AJ40" s="14">
        <f>(AI40+225.2635)</f>
        <v>156.22498608472117</v>
      </c>
      <c r="AK40" s="21">
        <f>AJ40/344.519957</f>
        <v>0.4534569998356327</v>
      </c>
      <c r="AL40" s="22">
        <v>5.9980000000000002</v>
      </c>
      <c r="AM40" s="22">
        <v>1.3959999999999999</v>
      </c>
      <c r="AN40" s="22">
        <v>0.77120822622107965</v>
      </c>
      <c r="AO40" s="22">
        <v>6.8380000000000001</v>
      </c>
      <c r="AP40" s="22">
        <f>AL40+(0.25*AM40)+(AN40*0.5)+(AO40*0.5)</f>
        <v>10.15160411311054</v>
      </c>
      <c r="AQ40" s="22">
        <f>AP40/65.2067358611825</f>
        <v>0.15568336582162487</v>
      </c>
      <c r="AR40" s="23">
        <v>0.85899999999999999</v>
      </c>
      <c r="AS40" s="23">
        <v>60.966999999999999</v>
      </c>
      <c r="AT40" s="23">
        <v>66.667000000000002</v>
      </c>
      <c r="AU40" s="23">
        <v>1.004</v>
      </c>
      <c r="AV40" s="23">
        <v>0.5</v>
      </c>
      <c r="AW40" s="23">
        <v>81.25</v>
      </c>
      <c r="AX40" s="23">
        <v>87.5</v>
      </c>
      <c r="AY40" s="23">
        <f>-1*AR40+AS40*0.5+AT40*0.5+AV40+AW40*0.5+AX40*0.5</f>
        <v>147.833</v>
      </c>
      <c r="AZ40" s="24">
        <f>AY40/192.0565</f>
        <v>0.76973703050925113</v>
      </c>
      <c r="BA40" s="25">
        <v>5.1999999999999998E-2</v>
      </c>
      <c r="BB40" s="25">
        <f>BA40/17.469*100</f>
        <v>0.29767015856660367</v>
      </c>
      <c r="BC40" s="25">
        <v>1.0500308832612724</v>
      </c>
      <c r="BD40" s="25">
        <f>BB40+BC40*0.5</f>
        <v>0.8226856001972398</v>
      </c>
      <c r="BE40" s="26">
        <f>BD40/574.6353</f>
        <v>1.4316656150383379E-3</v>
      </c>
      <c r="BF40" s="27">
        <v>5</v>
      </c>
      <c r="BG40" s="27">
        <v>0</v>
      </c>
      <c r="BH40" s="27">
        <v>0</v>
      </c>
      <c r="BI40" s="27">
        <v>0</v>
      </c>
      <c r="BJ40" s="27">
        <v>8</v>
      </c>
      <c r="BK40" s="27">
        <v>3</v>
      </c>
      <c r="BL40" s="27">
        <v>0</v>
      </c>
      <c r="BM40" s="27">
        <v>1</v>
      </c>
      <c r="BN40" s="27">
        <v>3</v>
      </c>
      <c r="BO40" s="27">
        <v>0.77120822622107965</v>
      </c>
      <c r="BP40" s="27">
        <v>12.821</v>
      </c>
      <c r="BQ40" s="27">
        <f>BF40+BG40+BH40+BI40+BJ40+BK40+BL40+BM40+BP40+(BN40*0.5+BO40)</f>
        <v>32.092208226221075</v>
      </c>
      <c r="BR40" s="28">
        <f>BQ40/267.537496143959</f>
        <v>0.1199540576134891</v>
      </c>
      <c r="BS40" s="12">
        <v>80</v>
      </c>
      <c r="BT40" s="12">
        <v>153</v>
      </c>
      <c r="BU40" s="29">
        <f>BS40/DA40*100000000000/165.8</f>
        <v>43.428531969246812</v>
      </c>
      <c r="BV40" s="29">
        <f>BT40/DA40*100000000000/386.3</f>
        <v>35.648101924562241</v>
      </c>
      <c r="BW40" s="12">
        <v>0</v>
      </c>
      <c r="BX40" s="12">
        <v>0</v>
      </c>
      <c r="BY40" s="29">
        <f>BX40/76.76*100</f>
        <v>0</v>
      </c>
      <c r="BZ40" s="12">
        <v>0</v>
      </c>
      <c r="CA40" s="12">
        <v>0</v>
      </c>
      <c r="CB40" s="29">
        <f>BZ40/623531*100</f>
        <v>0</v>
      </c>
      <c r="CC40" s="12">
        <v>21368.435000000001</v>
      </c>
      <c r="CD40" s="12">
        <v>6.9009999999999998</v>
      </c>
      <c r="CE40" s="29">
        <f>CD40/24.87*100</f>
        <v>27.748291113791719</v>
      </c>
      <c r="CF40" s="12">
        <v>36416.881000000001</v>
      </c>
      <c r="CG40" s="12">
        <v>11.76</v>
      </c>
      <c r="CH40" s="29">
        <f>CG40/58.916*100</f>
        <v>19.960621902369478</v>
      </c>
      <c r="CI40" s="12">
        <v>0</v>
      </c>
      <c r="CJ40" s="29">
        <v>0</v>
      </c>
      <c r="CK40" s="12">
        <v>0</v>
      </c>
      <c r="CL40" s="29">
        <v>0</v>
      </c>
      <c r="CM40" s="12">
        <v>0</v>
      </c>
      <c r="CN40" s="12">
        <v>0</v>
      </c>
      <c r="CO40" s="29">
        <f>CN40/21.145*100</f>
        <v>0</v>
      </c>
      <c r="CP40" s="12">
        <v>0</v>
      </c>
      <c r="CQ40" s="12">
        <v>0</v>
      </c>
      <c r="CR40" s="29">
        <f>CQ40/40.952*100</f>
        <v>0</v>
      </c>
      <c r="CS40" s="12">
        <v>6</v>
      </c>
      <c r="CT40" s="12">
        <v>17.677</v>
      </c>
      <c r="CU40" s="29">
        <f>CT40/99.677*100</f>
        <v>17.73428172998786</v>
      </c>
      <c r="CV40" s="29">
        <f>CW40/467.6729176</f>
        <v>0.20324717802703238</v>
      </c>
      <c r="CW40" s="12">
        <f>BU40*0.5+BV40*0.5+BY40*0.5+CB40+CE40+CH40*0.5+CJ40*0.5+CL40*0.5+CO40+CR40+CU40*0.5+CU40*0.5+BA40</f>
        <v>95.053200741868849</v>
      </c>
      <c r="CX40" s="12">
        <f>AK40+AQ40+AZ40+BR40+CV40</f>
        <v>1.70207863180703</v>
      </c>
      <c r="CY40" s="29">
        <f>CX40/3.9123</f>
        <v>0.43505831142985713</v>
      </c>
      <c r="CZ40" s="12">
        <v>300998.80291227857</v>
      </c>
      <c r="DA40" s="12">
        <v>1111041578.3483374</v>
      </c>
    </row>
    <row r="41" spans="1:105" s="4" customFormat="1" x14ac:dyDescent="0.25">
      <c r="A41" s="2">
        <v>88089</v>
      </c>
      <c r="B41" s="3" t="s">
        <v>244</v>
      </c>
      <c r="E41" s="3" t="s">
        <v>245</v>
      </c>
      <c r="F41" s="2">
        <v>831.72900000000004</v>
      </c>
      <c r="G41" s="3">
        <v>175</v>
      </c>
      <c r="H41" s="5">
        <v>1</v>
      </c>
      <c r="I41" s="5">
        <v>0</v>
      </c>
      <c r="J41" s="5">
        <v>1.62</v>
      </c>
      <c r="K41" s="5">
        <v>0</v>
      </c>
      <c r="L41" s="5">
        <v>10</v>
      </c>
      <c r="M41" s="5">
        <v>10</v>
      </c>
      <c r="N41" s="6" t="s">
        <v>113</v>
      </c>
      <c r="O41" s="5">
        <v>0</v>
      </c>
      <c r="P41" s="5">
        <v>2.3609405987345358E-6</v>
      </c>
      <c r="Q41" s="5">
        <v>7.0998674454747928E-7</v>
      </c>
      <c r="R41" s="39">
        <v>3.236022728700721E-6</v>
      </c>
      <c r="S41" s="11">
        <f>R41/3.69679559721054</f>
        <v>8.7535884622414601E-7</v>
      </c>
      <c r="T41" s="18">
        <v>25</v>
      </c>
      <c r="U41" s="18">
        <v>25</v>
      </c>
      <c r="V41" s="18">
        <v>7.1420000000000003</v>
      </c>
      <c r="W41" s="18">
        <v>40</v>
      </c>
      <c r="X41" s="18">
        <v>61.252000000000002</v>
      </c>
      <c r="Y41" s="19">
        <v>0</v>
      </c>
      <c r="Z41" s="19">
        <v>86.195999999999998</v>
      </c>
      <c r="AA41" s="19">
        <v>100</v>
      </c>
      <c r="AB41" s="27">
        <f>T41/39.41*100</f>
        <v>63.435676224308558</v>
      </c>
      <c r="AC41" s="19">
        <v>50</v>
      </c>
      <c r="AD41" s="19">
        <v>50</v>
      </c>
      <c r="AE41" s="19">
        <v>0</v>
      </c>
      <c r="AF41" s="19">
        <v>0</v>
      </c>
      <c r="AG41" s="21">
        <v>0</v>
      </c>
      <c r="AH41" s="21">
        <v>0</v>
      </c>
      <c r="AI41" s="14">
        <f>T41-Y41-Z41-AA41*0.5+AB41*0.5+AC41*0.5+AD41*0.5-(AE41+AF41)*0.5-(AG41+AH41)*0.5</f>
        <v>-29.478161887845715</v>
      </c>
      <c r="AJ41" s="14">
        <f>(AI41+225.2635)</f>
        <v>195.78533811215428</v>
      </c>
      <c r="AK41" s="21">
        <f>AJ41/344.519957</f>
        <v>0.56828446112964737</v>
      </c>
      <c r="AL41" s="22">
        <v>0</v>
      </c>
      <c r="AM41" s="22">
        <v>0</v>
      </c>
      <c r="AN41" s="22">
        <v>0</v>
      </c>
      <c r="AO41" s="22">
        <v>25</v>
      </c>
      <c r="AP41" s="22">
        <f>AL41+(0.25*AM41)+(AN41*0.5)+(AO41*0.5)</f>
        <v>12.5</v>
      </c>
      <c r="AQ41" s="22">
        <f>AP41/65.2067358611825</f>
        <v>0.19169798694740733</v>
      </c>
      <c r="AR41" s="23">
        <v>0.42099999999999999</v>
      </c>
      <c r="AS41" s="23">
        <v>27.332999999999998</v>
      </c>
      <c r="AT41" s="23">
        <v>12.5</v>
      </c>
      <c r="AU41" s="23">
        <v>8.3789999999999996</v>
      </c>
      <c r="AV41" s="23">
        <v>0</v>
      </c>
      <c r="AW41" s="23">
        <v>100</v>
      </c>
      <c r="AX41" s="23">
        <v>100</v>
      </c>
      <c r="AY41" s="23">
        <f>-1*AR41+AS41*0.5+AT41*0.5+AV41+AW41*0.5+AX41*0.5</f>
        <v>119.49549999999999</v>
      </c>
      <c r="AZ41" s="24">
        <f>AY41/192.0565</f>
        <v>0.62218930366845171</v>
      </c>
      <c r="BA41" s="25">
        <v>0.01</v>
      </c>
      <c r="BB41" s="25">
        <f>BA41/17.469*100</f>
        <v>5.7244261262808405E-2</v>
      </c>
      <c r="BC41" s="25">
        <v>0.12353304508956146</v>
      </c>
      <c r="BD41" s="25">
        <f>BB41+BC41*0.5</f>
        <v>0.11901078380758914</v>
      </c>
      <c r="BE41" s="26">
        <f>BD41/574.6353</f>
        <v>2.0710663582204075E-4</v>
      </c>
      <c r="BF41" s="27">
        <v>1</v>
      </c>
      <c r="BG41" s="27">
        <v>0</v>
      </c>
      <c r="BH41" s="27">
        <v>1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f>BF41+BG41+BH41+BI41+BJ41+BK41+BL41+BM41+BP41+(BN41*0.5+BO41)</f>
        <v>2</v>
      </c>
      <c r="BR41" s="28">
        <f>BQ41/267.537496143959</f>
        <v>7.4755876422040743E-3</v>
      </c>
      <c r="BS41" s="12">
        <v>43</v>
      </c>
      <c r="BT41" s="12">
        <v>277</v>
      </c>
      <c r="BU41" s="29">
        <f>BS41/DA41*100000000000/165.8</f>
        <v>31.181836482261435</v>
      </c>
      <c r="BV41" s="29">
        <f>BT41/DA41*100000000000/386.3</f>
        <v>86.213012623411615</v>
      </c>
      <c r="BW41" s="12">
        <v>771.30100000000004</v>
      </c>
      <c r="BX41" s="12">
        <v>0.46300000000000002</v>
      </c>
      <c r="BY41" s="29">
        <f>BX41/76.76*100</f>
        <v>0.60317873892652418</v>
      </c>
      <c r="BZ41" s="12">
        <v>0</v>
      </c>
      <c r="CA41" s="12">
        <v>0</v>
      </c>
      <c r="CB41" s="29">
        <f>BZ41/623531*100</f>
        <v>0</v>
      </c>
      <c r="CC41" s="12">
        <v>23808.928</v>
      </c>
      <c r="CD41" s="12">
        <v>14.307</v>
      </c>
      <c r="CE41" s="29">
        <f>CD41/24.87*100</f>
        <v>57.527141133896265</v>
      </c>
      <c r="CF41" s="12">
        <v>55797.247000000003</v>
      </c>
      <c r="CG41" s="12">
        <v>33.527999999999999</v>
      </c>
      <c r="CH41" s="29">
        <f>CG41/58.916*100</f>
        <v>56.908140403286033</v>
      </c>
      <c r="CI41" s="12">
        <v>0</v>
      </c>
      <c r="CJ41" s="29">
        <v>0</v>
      </c>
      <c r="CK41" s="12">
        <v>0</v>
      </c>
      <c r="CL41" s="29">
        <v>0</v>
      </c>
      <c r="CM41" s="12">
        <v>0</v>
      </c>
      <c r="CN41" s="12">
        <v>0</v>
      </c>
      <c r="CO41" s="29">
        <f>CN41/21.145*100</f>
        <v>0</v>
      </c>
      <c r="CP41" s="12">
        <v>0</v>
      </c>
      <c r="CQ41" s="12">
        <v>0</v>
      </c>
      <c r="CR41" s="29">
        <f>CQ41/40.952*100</f>
        <v>0</v>
      </c>
      <c r="CS41" s="12">
        <v>0</v>
      </c>
      <c r="CT41" s="12">
        <v>0</v>
      </c>
      <c r="CU41" s="29">
        <f>CT41/99.677*100</f>
        <v>0</v>
      </c>
      <c r="CV41" s="29">
        <f>CW41/467.6729176</f>
        <v>0.31002484813937631</v>
      </c>
      <c r="CW41" s="12">
        <f>BU41*0.5+BV41*0.5+BY41*0.5+CB41+CE41+CH41*0.5+CJ41*0.5+CL41*0.5+CO41+CR41+CU41*0.5+CU41*0.5+BA41</f>
        <v>144.99022525783906</v>
      </c>
      <c r="CX41" s="12">
        <f>AK41+AQ41+AZ41+BR41+CV41</f>
        <v>1.6996721875270868</v>
      </c>
      <c r="CY41" s="29">
        <f>CX41/3.9123</f>
        <v>0.43444321435653882</v>
      </c>
      <c r="CZ41" s="12">
        <v>197252.97436184142</v>
      </c>
      <c r="DA41" s="12">
        <v>831729756.95009708</v>
      </c>
    </row>
    <row r="42" spans="1:105" s="4" customFormat="1" x14ac:dyDescent="0.25">
      <c r="A42" s="2">
        <v>98000</v>
      </c>
      <c r="B42" s="3" t="s">
        <v>108</v>
      </c>
      <c r="E42" s="3" t="s">
        <v>109</v>
      </c>
      <c r="F42" s="2">
        <v>6445.2110000000002</v>
      </c>
      <c r="G42" s="3">
        <v>194</v>
      </c>
      <c r="H42" s="5">
        <v>98</v>
      </c>
      <c r="I42" s="5">
        <v>16.8</v>
      </c>
      <c r="J42" s="5">
        <v>83.9</v>
      </c>
      <c r="K42" s="5">
        <v>14.095200000000002</v>
      </c>
      <c r="L42" s="5">
        <v>136731</v>
      </c>
      <c r="M42" s="5">
        <v>549367</v>
      </c>
      <c r="N42" s="6" t="s">
        <v>110</v>
      </c>
      <c r="O42" s="5">
        <v>3.408292951861417E-2</v>
      </c>
      <c r="P42" s="5">
        <v>3.2281376900557185E-2</v>
      </c>
      <c r="Q42" s="5">
        <v>3.9004328789181503E-2</v>
      </c>
      <c r="R42" s="39">
        <v>0.1387792695381046</v>
      </c>
      <c r="S42" s="11">
        <f>R42/3.69679559721054</f>
        <v>3.7540422749589429E-2</v>
      </c>
      <c r="T42" s="18">
        <v>35.979999999999997</v>
      </c>
      <c r="U42" s="18">
        <v>23.05</v>
      </c>
      <c r="V42" s="18">
        <v>15.339</v>
      </c>
      <c r="W42" s="18">
        <v>48.276000000000003</v>
      </c>
      <c r="X42" s="18">
        <v>31.463999999999999</v>
      </c>
      <c r="Y42" s="19">
        <v>12.881</v>
      </c>
      <c r="Z42" s="19">
        <v>28.988</v>
      </c>
      <c r="AA42" s="19">
        <v>91.712000000000003</v>
      </c>
      <c r="AB42" s="20">
        <v>23.029973216141151</v>
      </c>
      <c r="AC42" s="19">
        <v>66.667000000000002</v>
      </c>
      <c r="AD42" s="19">
        <v>82.983999999999995</v>
      </c>
      <c r="AE42" s="19">
        <v>3.4350000000000001</v>
      </c>
      <c r="AF42" s="19">
        <v>3.8580000000000001</v>
      </c>
      <c r="AG42" s="21">
        <v>0</v>
      </c>
      <c r="AH42" s="21">
        <v>0</v>
      </c>
      <c r="AI42" s="14">
        <f>T42-Y42-Z42-AA42*0.5+AB42*0.5+AC42*0.5+AD42*0.5-(AE42+AF42)*0.5-(AG42+AH42)*0.5</f>
        <v>30.948986608070566</v>
      </c>
      <c r="AJ42" s="14">
        <f>(AI42+225.2635)</f>
        <v>256.21248660807055</v>
      </c>
      <c r="AK42" s="21">
        <f>AJ42/344.519957</f>
        <v>0.74367966616247594</v>
      </c>
      <c r="AL42" s="22">
        <v>0</v>
      </c>
      <c r="AM42" s="22">
        <v>0</v>
      </c>
      <c r="AN42" s="22">
        <v>0.25706940874035988</v>
      </c>
      <c r="AO42" s="22">
        <v>3.2890000000000001</v>
      </c>
      <c r="AP42" s="22">
        <f>AL42+(0.25*AM42)+(AN42*0.5)+(AO42*0.5)</f>
        <v>1.77303470437018</v>
      </c>
      <c r="AQ42" s="22">
        <f>AP42/65.2067358611825</f>
        <v>2.7190974689252398E-2</v>
      </c>
      <c r="AR42" s="23">
        <v>0.629</v>
      </c>
      <c r="AS42" s="23">
        <v>40.54</v>
      </c>
      <c r="AT42" s="23">
        <v>40.131999999999998</v>
      </c>
      <c r="AU42" s="23">
        <v>24.4</v>
      </c>
      <c r="AV42" s="23">
        <v>0.30199999999999999</v>
      </c>
      <c r="AW42" s="23">
        <v>85.713999999999999</v>
      </c>
      <c r="AX42" s="23">
        <v>68.254000000000005</v>
      </c>
      <c r="AY42" s="23">
        <f>-1*AR42+AS42*0.5+AT42*0.5+AV42+AW42*0.5+AX42*0.5</f>
        <v>116.99299999999999</v>
      </c>
      <c r="AZ42" s="24">
        <f>AY42/192.0565</f>
        <v>0.60915928385657347</v>
      </c>
      <c r="BA42" s="25">
        <v>0.38400000000000001</v>
      </c>
      <c r="BB42" s="25">
        <f>BA42/17.469*100</f>
        <v>2.1981796324918426</v>
      </c>
      <c r="BC42" s="25">
        <v>1.1735639283508339</v>
      </c>
      <c r="BD42" s="25">
        <f>BB42+BC42*0.5</f>
        <v>2.7849615966672596</v>
      </c>
      <c r="BE42" s="26">
        <f>BD42/574.6353</f>
        <v>4.8464854085143389E-3</v>
      </c>
      <c r="BF42" s="27">
        <v>3</v>
      </c>
      <c r="BG42" s="27">
        <v>0</v>
      </c>
      <c r="BH42" s="27">
        <v>0</v>
      </c>
      <c r="BI42" s="27">
        <v>1</v>
      </c>
      <c r="BJ42" s="27">
        <v>0</v>
      </c>
      <c r="BK42" s="27">
        <v>15</v>
      </c>
      <c r="BL42" s="27">
        <v>0</v>
      </c>
      <c r="BM42" s="27">
        <v>0</v>
      </c>
      <c r="BN42" s="27">
        <v>1</v>
      </c>
      <c r="BO42" s="27">
        <v>0.25706940874035988</v>
      </c>
      <c r="BP42" s="27">
        <v>2.6320000000000001</v>
      </c>
      <c r="BQ42" s="27">
        <f>BF42+BG42+BH42+BI42+BJ42+BK42+BL42+BM42+BP42+(BN42*0.5+BO42)</f>
        <v>22.389069408740362</v>
      </c>
      <c r="BR42" s="28">
        <f>BQ42/267.537496143959</f>
        <v>8.3685725296214361E-2</v>
      </c>
      <c r="BS42" s="12">
        <v>544</v>
      </c>
      <c r="BT42" s="12">
        <v>843</v>
      </c>
      <c r="BU42" s="29">
        <f>BS42/DA42*100000000000/165.8</f>
        <v>50.906965358529654</v>
      </c>
      <c r="BV42" s="29">
        <f>BT42/DA42*100000000000/386.3</f>
        <v>33.858343123213039</v>
      </c>
      <c r="BW42" s="12">
        <v>12980.63</v>
      </c>
      <c r="BX42" s="12">
        <v>0.97099999999999997</v>
      </c>
      <c r="BY42" s="29">
        <f>BX42/76.76*100</f>
        <v>1.264981761334028</v>
      </c>
      <c r="BZ42" s="12">
        <v>662.32399999999996</v>
      </c>
      <c r="CA42" s="12">
        <v>0.05</v>
      </c>
      <c r="CB42" s="29">
        <f>BZ42/623531*100</f>
        <v>0.10622150302069984</v>
      </c>
      <c r="CC42" s="12">
        <v>40151.527999999998</v>
      </c>
      <c r="CD42" s="12">
        <v>3.0019999999999998</v>
      </c>
      <c r="CE42" s="29">
        <f>CD42/24.87*100</f>
        <v>12.070767993566545</v>
      </c>
      <c r="CF42" s="12">
        <v>223604.128</v>
      </c>
      <c r="CG42" s="12">
        <v>16.72</v>
      </c>
      <c r="CH42" s="29">
        <f>CG42/58.916*100</f>
        <v>28.379387602688571</v>
      </c>
      <c r="CI42" s="12">
        <v>0</v>
      </c>
      <c r="CJ42" s="29">
        <v>0</v>
      </c>
      <c r="CK42" s="12">
        <v>6</v>
      </c>
      <c r="CL42" s="29">
        <v>40.738999999999997</v>
      </c>
      <c r="CM42" s="12">
        <v>2</v>
      </c>
      <c r="CN42" s="12">
        <v>0.45300000000000001</v>
      </c>
      <c r="CO42" s="29">
        <f>CN42/21.145*100</f>
        <v>2.1423504374556637</v>
      </c>
      <c r="CP42" s="12">
        <v>22</v>
      </c>
      <c r="CQ42" s="12">
        <v>3.1789999999999998</v>
      </c>
      <c r="CR42" s="29">
        <f>CQ42/40.952*100</f>
        <v>7.762746630201212</v>
      </c>
      <c r="CS42" s="12">
        <v>21</v>
      </c>
      <c r="CT42" s="12">
        <v>4.9009999999999998</v>
      </c>
      <c r="CU42" s="29">
        <f>CT42/99.677*100</f>
        <v>4.9168815273332864</v>
      </c>
      <c r="CV42" s="29">
        <f>CW42/467.6729176</f>
        <v>0.22442459904045564</v>
      </c>
      <c r="CW42" s="12">
        <f>BU42*0.5+BV42*0.5+BY42*0.5+CB42+CE42+CH42*0.5+CJ42*0.5+CL42*0.5+CO42+CR42+CU42*0.5+CU42*0.5+BA42</f>
        <v>104.95730701446006</v>
      </c>
      <c r="CX42" s="12">
        <f>AK42+AQ42+AZ42+BR42+CV42</f>
        <v>1.688140249044972</v>
      </c>
      <c r="CY42" s="29">
        <f>CX42/3.9123</f>
        <v>0.43149560336502107</v>
      </c>
      <c r="CZ42" s="12">
        <v>652368.17277671676</v>
      </c>
      <c r="DA42" s="12">
        <v>6445211370.9695787</v>
      </c>
    </row>
    <row r="43" spans="1:105" s="4" customFormat="1" x14ac:dyDescent="0.25">
      <c r="A43" s="2">
        <v>77000</v>
      </c>
      <c r="B43" s="3" t="s">
        <v>157</v>
      </c>
      <c r="E43" s="3" t="s">
        <v>158</v>
      </c>
      <c r="F43" s="2">
        <v>757.22199999999998</v>
      </c>
      <c r="G43" s="3">
        <v>152</v>
      </c>
      <c r="H43" s="5">
        <v>10</v>
      </c>
      <c r="I43" s="5">
        <v>0</v>
      </c>
      <c r="J43" s="5">
        <v>4.16</v>
      </c>
      <c r="K43" s="5">
        <v>0</v>
      </c>
      <c r="L43" s="5">
        <v>345</v>
      </c>
      <c r="M43" s="5">
        <v>950</v>
      </c>
      <c r="N43" s="6" t="s">
        <v>113</v>
      </c>
      <c r="O43" s="5">
        <v>0</v>
      </c>
      <c r="P43" s="5">
        <v>8.1452450656341487E-5</v>
      </c>
      <c r="Q43" s="5">
        <v>6.7448740732010528E-5</v>
      </c>
      <c r="R43" s="39">
        <v>1.503015623807851E-4</v>
      </c>
      <c r="S43" s="11">
        <f>R43/3.69679559721054</f>
        <v>4.0657255298128165E-5</v>
      </c>
      <c r="T43" s="18">
        <v>22.22</v>
      </c>
      <c r="U43" s="18">
        <v>19.23</v>
      </c>
      <c r="V43" s="18">
        <v>0.13100000000000001</v>
      </c>
      <c r="W43" s="18">
        <v>54.545000000000002</v>
      </c>
      <c r="X43" s="18">
        <v>54.203000000000003</v>
      </c>
      <c r="Y43" s="19">
        <v>0</v>
      </c>
      <c r="Z43" s="19">
        <v>47.429000000000002</v>
      </c>
      <c r="AA43" s="19">
        <v>84.38</v>
      </c>
      <c r="AB43" s="20">
        <v>19.229977635536009</v>
      </c>
      <c r="AC43" s="19">
        <v>100</v>
      </c>
      <c r="AD43" s="19">
        <v>100</v>
      </c>
      <c r="AE43" s="19">
        <v>0</v>
      </c>
      <c r="AF43" s="19">
        <v>0</v>
      </c>
      <c r="AG43" s="21">
        <v>0</v>
      </c>
      <c r="AH43" s="21">
        <v>0</v>
      </c>
      <c r="AI43" s="14">
        <f>T43-Y43-Z43-AA43*0.5+AB43*0.5+AC43*0.5+AD43*0.5-(AE43+AF43)*0.5-(AG43+AH43)*0.5</f>
        <v>42.215988817768007</v>
      </c>
      <c r="AJ43" s="14">
        <f>(AI43+225.2635)</f>
        <v>267.47948881776801</v>
      </c>
      <c r="AK43" s="21">
        <f>AJ43/344.519957</f>
        <v>0.77638314815465981</v>
      </c>
      <c r="AL43" s="22">
        <v>0</v>
      </c>
      <c r="AM43" s="22">
        <v>0</v>
      </c>
      <c r="AN43" s="22">
        <v>0</v>
      </c>
      <c r="AO43" s="22">
        <v>19.231000000000002</v>
      </c>
      <c r="AP43" s="22">
        <f>AL43+(0.25*AM43)+(AN43*0.5)+(AO43*0.5)</f>
        <v>9.6155000000000008</v>
      </c>
      <c r="AQ43" s="22">
        <f>AP43/65.2067358611825</f>
        <v>0.14746175947942364</v>
      </c>
      <c r="AR43" s="23">
        <v>0.41899999999999998</v>
      </c>
      <c r="AS43" s="23">
        <v>50.106000000000002</v>
      </c>
      <c r="AT43" s="23">
        <v>34.615000000000002</v>
      </c>
      <c r="AU43" s="23"/>
      <c r="AV43" s="23">
        <v>1</v>
      </c>
      <c r="AW43" s="23">
        <v>69</v>
      </c>
      <c r="AX43" s="23">
        <v>69</v>
      </c>
      <c r="AY43" s="23">
        <f>-1*AR43+AS43*0.5+AT43*0.5+AV43+AW43*0.5+AX43*0.5</f>
        <v>111.9415</v>
      </c>
      <c r="AZ43" s="24">
        <f>AY43/192.0565</f>
        <v>0.58285712798056821</v>
      </c>
      <c r="BA43" s="25">
        <v>1E-3</v>
      </c>
      <c r="BB43" s="25">
        <f>BA43/17.469*100</f>
        <v>5.7244261262808403E-3</v>
      </c>
      <c r="BC43" s="25">
        <v>0</v>
      </c>
      <c r="BD43" s="25">
        <f>BB43+BC43*0.5</f>
        <v>5.7244261262808403E-3</v>
      </c>
      <c r="BE43" s="26">
        <f>BD43/574.6353</f>
        <v>9.9618421045154038E-6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f>BF43+BG43+BH43+BI43+BJ43+BK43+BL43+BM43+BP43+(BN43*0.5+BO43)</f>
        <v>0</v>
      </c>
      <c r="BR43" s="28">
        <f>BQ43/267.537496143959</f>
        <v>0</v>
      </c>
      <c r="BS43" s="12">
        <v>67</v>
      </c>
      <c r="BT43" s="12">
        <v>218</v>
      </c>
      <c r="BU43" s="29">
        <f>BS43/DA43*100000000000/165.8</f>
        <v>53.366250587039481</v>
      </c>
      <c r="BV43" s="29">
        <f>BT43/DA43*100000000000/386.3</f>
        <v>74.526066575671607</v>
      </c>
      <c r="BW43" s="12">
        <v>0</v>
      </c>
      <c r="BX43" s="12">
        <v>0</v>
      </c>
      <c r="BY43" s="29">
        <f>BX43/76.76*100</f>
        <v>0</v>
      </c>
      <c r="BZ43" s="12">
        <v>0</v>
      </c>
      <c r="CA43" s="12">
        <v>0</v>
      </c>
      <c r="CB43" s="29">
        <f>BZ43/623531*100</f>
        <v>0</v>
      </c>
      <c r="CC43" s="12">
        <v>3274.8969999999999</v>
      </c>
      <c r="CD43" s="12">
        <v>1.1719999999999999</v>
      </c>
      <c r="CE43" s="29">
        <f>CD43/24.87*100</f>
        <v>4.712505026135906</v>
      </c>
      <c r="CF43" s="12">
        <v>50949.152999999998</v>
      </c>
      <c r="CG43" s="12">
        <v>18.227</v>
      </c>
      <c r="CH43" s="29">
        <f>CG43/58.916*100</f>
        <v>30.937266616878269</v>
      </c>
      <c r="CI43" s="12">
        <v>0</v>
      </c>
      <c r="CJ43" s="29">
        <v>0</v>
      </c>
      <c r="CK43" s="12">
        <v>0</v>
      </c>
      <c r="CL43" s="29">
        <v>0</v>
      </c>
      <c r="CM43" s="12">
        <v>0</v>
      </c>
      <c r="CN43" s="12">
        <v>0</v>
      </c>
      <c r="CO43" s="29">
        <f>CN43/21.145*100</f>
        <v>0</v>
      </c>
      <c r="CP43" s="12">
        <v>0</v>
      </c>
      <c r="CQ43" s="12">
        <v>0</v>
      </c>
      <c r="CR43" s="29">
        <f>CQ43/40.952*100</f>
        <v>0</v>
      </c>
      <c r="CS43" s="12">
        <v>0</v>
      </c>
      <c r="CT43" s="12">
        <v>0</v>
      </c>
      <c r="CU43" s="29">
        <f>CT43/99.677*100</f>
        <v>0</v>
      </c>
      <c r="CV43" s="29">
        <f>CW43/467.6729176</f>
        <v>0.17988704017256224</v>
      </c>
      <c r="CW43" s="12">
        <f>BU43*0.5+BV43*0.5+BY43*0.5+CB43+CE43+CH43*0.5+CJ43*0.5+CL43*0.5+CO43+CR43+CU43*0.5+CU43*0.5+BA43</f>
        <v>84.128296915930591</v>
      </c>
      <c r="CX43" s="12">
        <f>AK43+AQ43+AZ43+BR43+CV43</f>
        <v>1.686589075787214</v>
      </c>
      <c r="CY43" s="29">
        <f>CX43/3.9123</f>
        <v>0.43109911708897936</v>
      </c>
      <c r="CZ43" s="12">
        <v>189275.34720120905</v>
      </c>
      <c r="DA43" s="12">
        <v>757222631.25980091</v>
      </c>
    </row>
    <row r="44" spans="1:105" s="4" customFormat="1" x14ac:dyDescent="0.25">
      <c r="A44" s="2">
        <v>86000</v>
      </c>
      <c r="B44" s="3" t="s">
        <v>111</v>
      </c>
      <c r="E44" s="3" t="s">
        <v>112</v>
      </c>
      <c r="F44" s="2">
        <v>3366.105</v>
      </c>
      <c r="G44" s="3">
        <v>170</v>
      </c>
      <c r="H44" s="5">
        <v>56</v>
      </c>
      <c r="I44" s="5">
        <v>20.3</v>
      </c>
      <c r="J44" s="5">
        <v>29</v>
      </c>
      <c r="K44" s="5">
        <v>5.8870000000000005</v>
      </c>
      <c r="L44" s="5">
        <v>30298</v>
      </c>
      <c r="M44" s="5">
        <v>120866</v>
      </c>
      <c r="N44" s="6" t="s">
        <v>113</v>
      </c>
      <c r="O44" s="5">
        <v>1.4235073363704071E-2</v>
      </c>
      <c r="P44" s="5">
        <v>7.1531778260458968E-3</v>
      </c>
      <c r="Q44" s="5">
        <v>8.5813257866475638E-3</v>
      </c>
      <c r="R44" s="39">
        <v>4.4061835544041437E-2</v>
      </c>
      <c r="S44" s="11">
        <f>R44/3.69679559721054</f>
        <v>1.1918926644818775E-2</v>
      </c>
      <c r="T44" s="18">
        <v>36.99</v>
      </c>
      <c r="U44" s="18">
        <v>20.55</v>
      </c>
      <c r="V44" s="18">
        <v>3.6970000000000001</v>
      </c>
      <c r="W44" s="18">
        <v>24.242000000000001</v>
      </c>
      <c r="X44" s="18">
        <v>9.5850000000000009</v>
      </c>
      <c r="Y44" s="19">
        <v>0.46899999999999997</v>
      </c>
      <c r="Z44" s="19">
        <v>67.724999999999994</v>
      </c>
      <c r="AA44" s="19">
        <v>100</v>
      </c>
      <c r="AB44" s="20">
        <v>20.549976100377798</v>
      </c>
      <c r="AC44" s="19">
        <v>56.863</v>
      </c>
      <c r="AD44" s="19">
        <v>25.707999999999998</v>
      </c>
      <c r="AE44" s="19">
        <v>0</v>
      </c>
      <c r="AF44" s="19">
        <v>0</v>
      </c>
      <c r="AG44" s="21">
        <v>0</v>
      </c>
      <c r="AH44" s="21">
        <v>0</v>
      </c>
      <c r="AI44" s="14">
        <f>T44-Y44-Z44-AA44*0.5+AB44*0.5+AC44*0.5+AD44*0.5-(AE44+AF44)*0.5-(AG44+AH44)*0.5</f>
        <v>-29.643511949811099</v>
      </c>
      <c r="AJ44" s="14">
        <f>(AI44+225.2635)</f>
        <v>195.61998805018891</v>
      </c>
      <c r="AK44" s="21">
        <f>AJ44/344.519957</f>
        <v>0.56780451778063157</v>
      </c>
      <c r="AL44" s="22">
        <v>0</v>
      </c>
      <c r="AM44" s="22">
        <v>0</v>
      </c>
      <c r="AN44" s="22">
        <v>0</v>
      </c>
      <c r="AO44" s="22">
        <v>12.329000000000001</v>
      </c>
      <c r="AP44" s="22">
        <f>AL44+(0.25*AM44)+(AN44*0.5)+(AO44*0.5)</f>
        <v>6.1645000000000003</v>
      </c>
      <c r="AQ44" s="22">
        <f>AP44/65.2067358611825</f>
        <v>9.4537779242983414E-2</v>
      </c>
      <c r="AR44" s="23">
        <v>0.69099999999999995</v>
      </c>
      <c r="AS44" s="23">
        <v>39.481999999999999</v>
      </c>
      <c r="AT44" s="23">
        <v>41.095999999999997</v>
      </c>
      <c r="AU44" s="23">
        <v>24.803999999999998</v>
      </c>
      <c r="AV44" s="23">
        <v>7.8E-2</v>
      </c>
      <c r="AW44" s="23">
        <v>74.510000000000005</v>
      </c>
      <c r="AX44" s="23">
        <v>60.783999999999999</v>
      </c>
      <c r="AY44" s="23">
        <f>-1*AR44+AS44*0.5+AT44*0.5+AV44+AW44*0.5+AX44*0.5</f>
        <v>107.32300000000001</v>
      </c>
      <c r="AZ44" s="24">
        <f>AY44/192.0565</f>
        <v>0.55880951699109382</v>
      </c>
      <c r="BA44" s="25">
        <v>0.28499999999999998</v>
      </c>
      <c r="BB44" s="25">
        <f>BA44/17.469*100</f>
        <v>1.6314614459900394</v>
      </c>
      <c r="BC44" s="25">
        <v>0.49413218035824585</v>
      </c>
      <c r="BD44" s="25">
        <f>BB44+BC44*0.5</f>
        <v>1.8785275361691622</v>
      </c>
      <c r="BE44" s="26">
        <f>BD44/574.6353</f>
        <v>3.2690778588944365E-3</v>
      </c>
      <c r="BF44" s="27">
        <v>1</v>
      </c>
      <c r="BG44" s="27">
        <v>0</v>
      </c>
      <c r="BH44" s="27">
        <v>1</v>
      </c>
      <c r="BI44" s="27">
        <v>0</v>
      </c>
      <c r="BJ44" s="27">
        <v>0</v>
      </c>
      <c r="BK44" s="27">
        <v>6</v>
      </c>
      <c r="BL44" s="27">
        <v>0</v>
      </c>
      <c r="BM44" s="27">
        <v>0</v>
      </c>
      <c r="BN44" s="27">
        <v>0</v>
      </c>
      <c r="BO44" s="27">
        <v>0</v>
      </c>
      <c r="BP44" s="27">
        <v>5.4790000000000001</v>
      </c>
      <c r="BQ44" s="27">
        <f>BF44+BG44+BH44+BI44+BJ44+BK44+BL44+BM44+BP44+(BN44*0.5+BO44)</f>
        <v>13.478999999999999</v>
      </c>
      <c r="BR44" s="28">
        <f>BQ44/267.537496143959</f>
        <v>5.0381722914634351E-2</v>
      </c>
      <c r="BS44" s="12">
        <v>181</v>
      </c>
      <c r="BT44" s="12">
        <v>488</v>
      </c>
      <c r="BU44" s="29">
        <f>BS44/DA44*100000000000/165.8</f>
        <v>32.431445196364372</v>
      </c>
      <c r="BV44" s="29">
        <f>BT44/DA44*100000000000/386.3</f>
        <v>37.529032389962865</v>
      </c>
      <c r="BW44" s="12">
        <v>570.47299999999996</v>
      </c>
      <c r="BX44" s="12">
        <v>0.13900000000000001</v>
      </c>
      <c r="BY44" s="29">
        <f>BX44/76.76*100</f>
        <v>0.18108389786347057</v>
      </c>
      <c r="BZ44" s="12">
        <v>0</v>
      </c>
      <c r="CA44" s="12">
        <v>0</v>
      </c>
      <c r="CB44" s="29">
        <f>BZ44/623531*100</f>
        <v>0</v>
      </c>
      <c r="CC44" s="12">
        <v>26036.965</v>
      </c>
      <c r="CD44" s="12">
        <v>6.3380000000000001</v>
      </c>
      <c r="CE44" s="29">
        <f>CD44/24.87*100</f>
        <v>25.484519501407316</v>
      </c>
      <c r="CF44" s="12">
        <v>53125.675000000003</v>
      </c>
      <c r="CG44" s="12">
        <v>12.933</v>
      </c>
      <c r="CH44" s="29">
        <f>CG44/58.916*100</f>
        <v>21.951592097223166</v>
      </c>
      <c r="CI44" s="12">
        <v>392163.51899999997</v>
      </c>
      <c r="CJ44" s="29">
        <v>100</v>
      </c>
      <c r="CK44" s="12">
        <v>3</v>
      </c>
      <c r="CL44" s="29">
        <v>3.9159999999999999</v>
      </c>
      <c r="CM44" s="12">
        <v>0</v>
      </c>
      <c r="CN44" s="12">
        <v>0</v>
      </c>
      <c r="CO44" s="29">
        <f>CN44/21.145*100</f>
        <v>0</v>
      </c>
      <c r="CP44" s="12">
        <v>29</v>
      </c>
      <c r="CQ44" s="12">
        <v>10.659000000000001</v>
      </c>
      <c r="CR44" s="29">
        <f>CQ44/40.952*100</f>
        <v>26.028032818909946</v>
      </c>
      <c r="CS44" s="12">
        <v>16</v>
      </c>
      <c r="CT44" s="12">
        <v>43.994999999999997</v>
      </c>
      <c r="CU44" s="29">
        <f>CT44/99.677*100</f>
        <v>44.137564332794923</v>
      </c>
      <c r="CV44" s="29">
        <f>CW44/467.6729176</f>
        <v>0.41469087934165016</v>
      </c>
      <c r="CW44" s="12">
        <f>BU44*0.5+BV44*0.5+BY44*0.5+CB44+CE44+CH44*0.5+CJ44*0.5+CL44*0.5+CO44+CR44+CU44*0.5+CU44*0.5+BA44</f>
        <v>193.9396934438191</v>
      </c>
      <c r="CX44" s="12">
        <f>AK44+AQ44+AZ44+BR44+CV44</f>
        <v>1.6862244162709934</v>
      </c>
      <c r="CY44" s="29">
        <f>CX44/3.9123</f>
        <v>0.43100590861411275</v>
      </c>
      <c r="CZ44" s="12">
        <v>501524.96763388586</v>
      </c>
      <c r="DA44" s="12">
        <v>3366105680.2391868</v>
      </c>
    </row>
    <row r="45" spans="1:105" s="4" customFormat="1" x14ac:dyDescent="0.25">
      <c r="A45" s="2">
        <v>82000</v>
      </c>
      <c r="B45" s="3" t="s">
        <v>141</v>
      </c>
      <c r="E45" s="3" t="s">
        <v>142</v>
      </c>
      <c r="F45" s="2">
        <v>1111.81</v>
      </c>
      <c r="G45" s="3">
        <v>162</v>
      </c>
      <c r="H45" s="5">
        <v>22</v>
      </c>
      <c r="I45" s="5">
        <v>14.2</v>
      </c>
      <c r="J45" s="5">
        <v>9.39</v>
      </c>
      <c r="K45" s="5">
        <v>1.33338</v>
      </c>
      <c r="L45" s="5">
        <v>15069</v>
      </c>
      <c r="M45" s="5">
        <v>54550</v>
      </c>
      <c r="N45" s="6" t="s">
        <v>113</v>
      </c>
      <c r="O45" s="5">
        <v>3.2241824565476017E-3</v>
      </c>
      <c r="P45" s="5">
        <v>3.5577013882330719E-3</v>
      </c>
      <c r="Q45" s="5">
        <v>3.8729776915064997E-3</v>
      </c>
      <c r="R45" s="39">
        <v>1.3847516362507433E-2</v>
      </c>
      <c r="S45" s="11">
        <f>R45/3.69679559721054</f>
        <v>3.7458160718856722E-3</v>
      </c>
      <c r="T45" s="18">
        <v>21.43</v>
      </c>
      <c r="U45" s="18">
        <v>13.79</v>
      </c>
      <c r="V45" s="18">
        <v>9.6050000000000004</v>
      </c>
      <c r="W45" s="18">
        <v>40.625</v>
      </c>
      <c r="X45" s="18">
        <v>34.46</v>
      </c>
      <c r="Y45" s="19">
        <v>31.556999999999999</v>
      </c>
      <c r="Z45" s="19">
        <v>24.542000000000002</v>
      </c>
      <c r="AA45" s="19">
        <v>100</v>
      </c>
      <c r="AB45" s="20">
        <v>13.78998396224865</v>
      </c>
      <c r="AC45" s="19">
        <v>33.332999999999998</v>
      </c>
      <c r="AD45" s="19">
        <v>14.964</v>
      </c>
      <c r="AE45" s="19">
        <v>0</v>
      </c>
      <c r="AF45" s="19">
        <v>8.2929999999999993</v>
      </c>
      <c r="AG45" s="21">
        <v>0</v>
      </c>
      <c r="AH45" s="21">
        <v>0</v>
      </c>
      <c r="AI45" s="14">
        <f>T45-Y45-Z45-AA45*0.5+AB45*0.5+AC45*0.5+AD45*0.5-(AE45+AF45)*0.5-(AG45+AH45)*0.5</f>
        <v>-57.772008018875681</v>
      </c>
      <c r="AJ45" s="14">
        <f>(AI45+225.2635)</f>
        <v>167.49149198112431</v>
      </c>
      <c r="AK45" s="21">
        <f>AJ45/344.519957</f>
        <v>0.48615904123407377</v>
      </c>
      <c r="AL45" s="22">
        <v>0</v>
      </c>
      <c r="AM45" s="22">
        <v>0</v>
      </c>
      <c r="AN45" s="22">
        <v>0</v>
      </c>
      <c r="AO45" s="22">
        <v>10.345000000000001</v>
      </c>
      <c r="AP45" s="22">
        <f>AL45+(0.25*AM45)+(AN45*0.5)+(AO45*0.5)</f>
        <v>5.1725000000000003</v>
      </c>
      <c r="AQ45" s="22">
        <f>AP45/65.2067358611825</f>
        <v>7.9324626998837161E-2</v>
      </c>
      <c r="AR45" s="23">
        <v>0.313</v>
      </c>
      <c r="AS45" s="23">
        <v>79.111999999999995</v>
      </c>
      <c r="AT45" s="23">
        <v>75.861999999999995</v>
      </c>
      <c r="AU45" s="23">
        <v>17.277999999999999</v>
      </c>
      <c r="AV45" s="23">
        <v>6.7000000000000004E-2</v>
      </c>
      <c r="AW45" s="23">
        <v>100</v>
      </c>
      <c r="AX45" s="23">
        <v>93.332999999999998</v>
      </c>
      <c r="AY45" s="23">
        <f>-1*AR45+AS45*0.5+AT45*0.5+AV45+AW45*0.5+AX45*0.5</f>
        <v>173.90749999999997</v>
      </c>
      <c r="AZ45" s="24">
        <f>AY45/192.0565</f>
        <v>0.90550176640728108</v>
      </c>
      <c r="BA45" s="25">
        <v>0.29799999999999999</v>
      </c>
      <c r="BB45" s="25">
        <f>BA45/17.469*100</f>
        <v>1.70587898563169</v>
      </c>
      <c r="BC45" s="25">
        <v>6.1766522544780732E-2</v>
      </c>
      <c r="BD45" s="25">
        <f>BB45+BC45*0.5</f>
        <v>1.7367622469040804</v>
      </c>
      <c r="BE45" s="26">
        <f>BD45/574.6353</f>
        <v>3.0223730545340327E-3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1</v>
      </c>
      <c r="BL45" s="27">
        <v>0</v>
      </c>
      <c r="BM45" s="27">
        <v>0</v>
      </c>
      <c r="BN45" s="27">
        <v>0</v>
      </c>
      <c r="BO45" s="27">
        <v>0</v>
      </c>
      <c r="BP45" s="27">
        <v>10.345000000000001</v>
      </c>
      <c r="BQ45" s="27">
        <f>BF45+BG45+BH45+BI45+BJ45+BK45+BL45+BM45+BP45+(BN45*0.5+BO45)</f>
        <v>11.345000000000001</v>
      </c>
      <c r="BR45" s="28">
        <f>BQ45/267.537496143959</f>
        <v>4.2405270900402608E-2</v>
      </c>
      <c r="BS45" s="12">
        <v>57</v>
      </c>
      <c r="BT45" s="12">
        <v>235</v>
      </c>
      <c r="BU45" s="29">
        <f>BS45/DA45*100000000000/165.8</f>
        <v>30.921420497014378</v>
      </c>
      <c r="BV45" s="29">
        <f>BT45/DA45*100000000000/386.3</f>
        <v>54.715738010416921</v>
      </c>
      <c r="BW45" s="12">
        <v>3336.4969999999998</v>
      </c>
      <c r="BX45" s="12">
        <v>1.4530000000000001</v>
      </c>
      <c r="BY45" s="29">
        <f>BX45/76.76*100</f>
        <v>1.8929129755080771</v>
      </c>
      <c r="BZ45" s="12">
        <v>0</v>
      </c>
      <c r="CA45" s="12">
        <v>0</v>
      </c>
      <c r="CB45" s="29">
        <f>BZ45/623531*100</f>
        <v>0</v>
      </c>
      <c r="CC45" s="12">
        <v>9245.1569999999992</v>
      </c>
      <c r="CD45" s="12">
        <v>4.0250000000000004</v>
      </c>
      <c r="CE45" s="29">
        <f>CD45/24.87*100</f>
        <v>16.184157619622034</v>
      </c>
      <c r="CF45" s="12">
        <v>35466.275000000001</v>
      </c>
      <c r="CG45" s="12">
        <v>15.44</v>
      </c>
      <c r="CH45" s="29">
        <f>CG45/58.916*100</f>
        <v>26.206802905832031</v>
      </c>
      <c r="CI45" s="12">
        <v>0</v>
      </c>
      <c r="CJ45" s="29">
        <v>0</v>
      </c>
      <c r="CK45" s="12">
        <v>0</v>
      </c>
      <c r="CL45" s="29">
        <v>0</v>
      </c>
      <c r="CM45" s="12">
        <v>0</v>
      </c>
      <c r="CN45" s="12">
        <v>0</v>
      </c>
      <c r="CO45" s="29">
        <f>CN45/21.145*100</f>
        <v>0</v>
      </c>
      <c r="CP45" s="12">
        <v>5</v>
      </c>
      <c r="CQ45" s="12">
        <v>2.883</v>
      </c>
      <c r="CR45" s="29">
        <f>CQ45/40.952*100</f>
        <v>7.0399492088298503</v>
      </c>
      <c r="CS45" s="12">
        <v>2</v>
      </c>
      <c r="CT45" s="12">
        <v>3.3000000000000002E-2</v>
      </c>
      <c r="CU45" s="29">
        <f>CT45/99.677*100</f>
        <v>3.3106935401346349E-2</v>
      </c>
      <c r="CV45" s="29">
        <f>CW45/467.6729176</f>
        <v>0.1719655937550465</v>
      </c>
      <c r="CW45" s="12">
        <f>BU45*0.5+BV45*0.5+BY45*0.5+CB45+CE45+CH45*0.5+CJ45*0.5+CL45*0.5+CO45+CR45+CU45*0.5+CU45*0.5+BA45</f>
        <v>80.423650958238937</v>
      </c>
      <c r="CX45" s="12">
        <f>AK45+AQ45+AZ45+BR45+CV45</f>
        <v>1.6853562992956412</v>
      </c>
      <c r="CY45" s="29">
        <f>CX45/3.9123</f>
        <v>0.43078401433827701</v>
      </c>
      <c r="CZ45" s="12">
        <v>279111.04192400473</v>
      </c>
      <c r="DA45" s="12">
        <v>1111810811.0605552</v>
      </c>
    </row>
    <row r="46" spans="1:105" s="4" customFormat="1" x14ac:dyDescent="0.25">
      <c r="A46" s="2">
        <v>67000</v>
      </c>
      <c r="B46" s="3" t="s">
        <v>106</v>
      </c>
      <c r="E46" s="3" t="s">
        <v>107</v>
      </c>
      <c r="F46" s="2">
        <v>15465.208000000001</v>
      </c>
      <c r="G46" s="3">
        <v>132</v>
      </c>
      <c r="H46" s="5">
        <v>120</v>
      </c>
      <c r="I46" s="5">
        <v>41</v>
      </c>
      <c r="J46" s="5">
        <v>94</v>
      </c>
      <c r="K46" s="5">
        <v>38.54</v>
      </c>
      <c r="L46" s="5">
        <v>236342</v>
      </c>
      <c r="M46" s="5">
        <v>803200</v>
      </c>
      <c r="N46" s="6" t="s">
        <v>101</v>
      </c>
      <c r="O46" s="5">
        <v>9.3191732195881574E-2</v>
      </c>
      <c r="P46" s="5">
        <v>5.5798942298611764E-2</v>
      </c>
      <c r="Q46" s="5">
        <v>5.7026135322053535E-2</v>
      </c>
      <c r="R46" s="39">
        <v>0.29908582271008427</v>
      </c>
      <c r="S46" s="11">
        <f>R46/3.69679559721054</f>
        <v>8.0904073499698748E-2</v>
      </c>
      <c r="T46" s="18">
        <v>27.93</v>
      </c>
      <c r="U46" s="18">
        <v>19.41</v>
      </c>
      <c r="V46" s="18">
        <v>40.640999999999998</v>
      </c>
      <c r="W46" s="18">
        <v>68.191999999999993</v>
      </c>
      <c r="X46" s="18">
        <v>44.863999999999997</v>
      </c>
      <c r="Y46" s="19">
        <v>9.3490000000000002</v>
      </c>
      <c r="Z46" s="19">
        <v>48.506</v>
      </c>
      <c r="AA46" s="19">
        <v>93.25</v>
      </c>
      <c r="AB46" s="20">
        <v>19.409977426196253</v>
      </c>
      <c r="AC46" s="19">
        <v>40.372999999999998</v>
      </c>
      <c r="AD46" s="19">
        <v>71.888000000000005</v>
      </c>
      <c r="AE46" s="19">
        <v>1.363</v>
      </c>
      <c r="AF46" s="19">
        <v>2.2109999999999999</v>
      </c>
      <c r="AG46" s="21">
        <v>0</v>
      </c>
      <c r="AH46" s="21">
        <v>0</v>
      </c>
      <c r="AI46" s="14">
        <f>T46-Y46-Z46-AA46*0.5+AB46*0.5+AC46*0.5+AD46*0.5-(AE46+AF46)*0.5-(AG46+AH46)*0.5</f>
        <v>-12.501511286901867</v>
      </c>
      <c r="AJ46" s="14">
        <f>(AI46+225.2635)</f>
        <v>212.76198871309813</v>
      </c>
      <c r="AK46" s="21">
        <f>AJ46/344.519957</f>
        <v>0.61756070842972433</v>
      </c>
      <c r="AL46" s="22">
        <v>0</v>
      </c>
      <c r="AM46" s="22">
        <v>1.571</v>
      </c>
      <c r="AN46" s="22">
        <v>0.77120822622107965</v>
      </c>
      <c r="AO46" s="22">
        <v>3.2789999999999999</v>
      </c>
      <c r="AP46" s="22">
        <f>AL46+(0.25*AM46)+(AN46*0.5)+(AO46*0.5)</f>
        <v>2.4178541131105398</v>
      </c>
      <c r="AQ46" s="22">
        <f>AP46/65.2067358611825</f>
        <v>3.7079821297263955E-2</v>
      </c>
      <c r="AR46" s="23">
        <v>0.88800000000000001</v>
      </c>
      <c r="AS46" s="23">
        <v>37.024000000000001</v>
      </c>
      <c r="AT46" s="23">
        <v>32.131</v>
      </c>
      <c r="AU46" s="23">
        <v>1.659</v>
      </c>
      <c r="AV46" s="23">
        <v>9.9000000000000005E-2</v>
      </c>
      <c r="AW46" s="23">
        <v>82.608999999999995</v>
      </c>
      <c r="AX46" s="23">
        <v>57.764000000000003</v>
      </c>
      <c r="AY46" s="23">
        <f>-1*AR46+AS46*0.5+AT46*0.5+AV46+AW46*0.5+AX46*0.5</f>
        <v>103.97499999999999</v>
      </c>
      <c r="AZ46" s="24">
        <f>AY46/192.0565</f>
        <v>0.54137714682918825</v>
      </c>
      <c r="BA46" s="25">
        <v>0.878</v>
      </c>
      <c r="BB46" s="25">
        <f>BA46/17.469*100</f>
        <v>5.0260461388745776</v>
      </c>
      <c r="BC46" s="25">
        <v>1.6676961087090798</v>
      </c>
      <c r="BD46" s="25">
        <f>BB46+BC46*0.5</f>
        <v>5.8598941932291178</v>
      </c>
      <c r="BE46" s="26">
        <f>BD46/574.6353</f>
        <v>1.0197588267252495E-2</v>
      </c>
      <c r="BF46" s="27">
        <v>1</v>
      </c>
      <c r="BG46" s="27">
        <v>0</v>
      </c>
      <c r="BH46" s="27">
        <v>16</v>
      </c>
      <c r="BI46" s="27">
        <v>0</v>
      </c>
      <c r="BJ46" s="27">
        <v>4</v>
      </c>
      <c r="BK46" s="27">
        <v>2</v>
      </c>
      <c r="BL46" s="27">
        <v>0</v>
      </c>
      <c r="BM46" s="27">
        <v>4</v>
      </c>
      <c r="BN46" s="27">
        <v>3</v>
      </c>
      <c r="BO46" s="27">
        <v>0.77120822622107965</v>
      </c>
      <c r="BP46" s="27">
        <v>3.2789999999999999</v>
      </c>
      <c r="BQ46" s="27">
        <f>BF46+BG46+BH46+BI46+BJ46+BK46+BL46+BM46+BP46+(BN46*0.5+BO46)</f>
        <v>32.550208226221081</v>
      </c>
      <c r="BR46" s="28">
        <f>BQ46/267.537496143959</f>
        <v>0.12166596718355385</v>
      </c>
      <c r="BS46" s="12">
        <v>953</v>
      </c>
      <c r="BT46" s="12">
        <v>1827</v>
      </c>
      <c r="BU46" s="29">
        <f>BS46/DA46*100000000000/165.8</f>
        <v>37.166578557474651</v>
      </c>
      <c r="BV46" s="29">
        <f>BT46/DA46*100000000000/386.3</f>
        <v>30.581448206158313</v>
      </c>
      <c r="BW46" s="12">
        <v>251580.94899999999</v>
      </c>
      <c r="BX46" s="12">
        <v>10.694000000000001</v>
      </c>
      <c r="BY46" s="29">
        <f>BX46/76.76*100</f>
        <v>13.931735278791038</v>
      </c>
      <c r="BZ46" s="12">
        <v>2849.2049999999999</v>
      </c>
      <c r="CA46" s="12">
        <v>0.121</v>
      </c>
      <c r="CB46" s="29">
        <f>BZ46/623531*100</f>
        <v>0.45694680777699903</v>
      </c>
      <c r="CC46" s="12">
        <v>56248.169000000002</v>
      </c>
      <c r="CD46" s="12">
        <v>2.391</v>
      </c>
      <c r="CE46" s="29">
        <f>CD46/24.87*100</f>
        <v>9.613992762364294</v>
      </c>
      <c r="CF46" s="12">
        <v>398667.30599999998</v>
      </c>
      <c r="CG46" s="12">
        <v>16.946999999999999</v>
      </c>
      <c r="CH46" s="29">
        <f>CG46/58.916*100</f>
        <v>28.764681920021729</v>
      </c>
      <c r="CI46" s="12">
        <v>0</v>
      </c>
      <c r="CJ46" s="29">
        <v>0</v>
      </c>
      <c r="CK46" s="12">
        <v>47</v>
      </c>
      <c r="CL46" s="29">
        <v>13.722</v>
      </c>
      <c r="CM46" s="12">
        <v>1</v>
      </c>
      <c r="CN46" s="12">
        <v>3.2000000000000001E-2</v>
      </c>
      <c r="CO46" s="29">
        <f>CN46/21.145*100</f>
        <v>0.15133601324190116</v>
      </c>
      <c r="CP46" s="12">
        <v>75</v>
      </c>
      <c r="CQ46" s="12">
        <v>2.9569999999999999</v>
      </c>
      <c r="CR46" s="29">
        <f>CQ46/40.952*100</f>
        <v>7.2206485641726896</v>
      </c>
      <c r="CS46" s="12">
        <v>138</v>
      </c>
      <c r="CT46" s="12">
        <v>80.227000000000004</v>
      </c>
      <c r="CU46" s="29">
        <f>CT46/99.677*100</f>
        <v>80.486972922539806</v>
      </c>
      <c r="CV46" s="29">
        <f>CW46/467.6729176</f>
        <v>0.34402487934725462</v>
      </c>
      <c r="CW46" s="12">
        <f>BU46*0.5+BV46*0.5+BY46*0.5+CB46+CE46+CH46*0.5+CJ46*0.5+CL46*0.5+CO46+CR46+CU46*0.5+CU46*0.5+BA46</f>
        <v>160.89111905131855</v>
      </c>
      <c r="CX46" s="12">
        <f>AK46+AQ46+AZ46+BR46+CV46</f>
        <v>1.661708523086985</v>
      </c>
      <c r="CY46" s="29">
        <f>CX46/3.9123</f>
        <v>0.42473954530250363</v>
      </c>
      <c r="CZ46" s="12">
        <v>1067860.3681923633</v>
      </c>
      <c r="DA46" s="12">
        <v>15465208921.586916</v>
      </c>
    </row>
    <row r="47" spans="1:105" s="4" customFormat="1" x14ac:dyDescent="0.25">
      <c r="A47" s="2">
        <v>65000</v>
      </c>
      <c r="B47" s="3" t="s">
        <v>145</v>
      </c>
      <c r="E47" s="3" t="s">
        <v>146</v>
      </c>
      <c r="F47" s="2">
        <v>3628.922</v>
      </c>
      <c r="G47" s="3">
        <v>128</v>
      </c>
      <c r="H47" s="5">
        <v>19</v>
      </c>
      <c r="I47" s="5">
        <v>14.4</v>
      </c>
      <c r="J47" s="5">
        <v>22.3</v>
      </c>
      <c r="K47" s="5">
        <v>3.2111999999999998</v>
      </c>
      <c r="L47" s="5">
        <v>5444</v>
      </c>
      <c r="M47" s="5">
        <v>22485</v>
      </c>
      <c r="N47" s="6" t="s">
        <v>101</v>
      </c>
      <c r="O47" s="5">
        <v>7.7648492586251923E-3</v>
      </c>
      <c r="P47" s="5">
        <v>1.2852960619510812E-3</v>
      </c>
      <c r="Q47" s="5">
        <v>1.5964051951150072E-3</v>
      </c>
      <c r="R47" s="39">
        <v>1.8380288861000082E-2</v>
      </c>
      <c r="S47" s="11">
        <f>R47/3.69679559721054</f>
        <v>4.9719516207142054E-3</v>
      </c>
      <c r="T47" s="18">
        <v>32.409999999999997</v>
      </c>
      <c r="U47" s="18">
        <v>35.799999999999997</v>
      </c>
      <c r="V47" s="18">
        <v>20.497</v>
      </c>
      <c r="W47" s="18">
        <v>59.222999999999999</v>
      </c>
      <c r="X47" s="18">
        <v>34.237000000000002</v>
      </c>
      <c r="Y47" s="19">
        <v>3.7810000000000001</v>
      </c>
      <c r="Z47" s="19">
        <v>6.407</v>
      </c>
      <c r="AA47" s="19">
        <v>89.275999999999996</v>
      </c>
      <c r="AB47" s="20">
        <v>35.799958364648418</v>
      </c>
      <c r="AC47" s="19">
        <v>27.692</v>
      </c>
      <c r="AD47" s="19">
        <v>28.827000000000002</v>
      </c>
      <c r="AE47" s="19">
        <v>0</v>
      </c>
      <c r="AF47" s="19">
        <v>0</v>
      </c>
      <c r="AG47" s="21">
        <v>0</v>
      </c>
      <c r="AH47" s="21">
        <v>0</v>
      </c>
      <c r="AI47" s="14">
        <f>T47-Y47-Z47-AA47*0.5+AB47*0.5+AC47*0.5+AD47*0.5-(AE47+AF47)*0.5-(AG47+AH47)*0.5</f>
        <v>23.743479182324208</v>
      </c>
      <c r="AJ47" s="14">
        <f>(AI47+225.2635)</f>
        <v>249.00697918232419</v>
      </c>
      <c r="AK47" s="21">
        <f>AJ47/344.519957</f>
        <v>0.7227650361698037</v>
      </c>
      <c r="AL47" s="22">
        <v>8.0860000000000003</v>
      </c>
      <c r="AM47" s="22">
        <v>0</v>
      </c>
      <c r="AN47" s="22">
        <v>0</v>
      </c>
      <c r="AO47" s="22">
        <v>30</v>
      </c>
      <c r="AP47" s="22">
        <f>AL47+(0.25*AM47)+(AN47*0.5)+(AO47*0.5)</f>
        <v>23.085999999999999</v>
      </c>
      <c r="AQ47" s="22">
        <f>AP47/65.2067358611825</f>
        <v>0.35404317813342767</v>
      </c>
      <c r="AR47" s="23">
        <v>0.26700000000000002</v>
      </c>
      <c r="AS47" s="23">
        <v>29.689</v>
      </c>
      <c r="AT47" s="23">
        <v>30.864000000000001</v>
      </c>
      <c r="AU47" s="23">
        <v>2.8050000000000002</v>
      </c>
      <c r="AV47" s="23">
        <v>0.9</v>
      </c>
      <c r="AW47" s="23">
        <v>81.537999999999997</v>
      </c>
      <c r="AX47" s="23">
        <v>40</v>
      </c>
      <c r="AY47" s="23">
        <f>-1*AR47+AS47*0.5+AT47*0.5+AV47+AW47*0.5+AX47*0.5</f>
        <v>91.6785</v>
      </c>
      <c r="AZ47" s="24">
        <f>AY47/192.0565</f>
        <v>0.47735171681250049</v>
      </c>
      <c r="BA47" s="25">
        <v>0.155</v>
      </c>
      <c r="BB47" s="25">
        <f>BA47/17.469*100</f>
        <v>0.88728604957353019</v>
      </c>
      <c r="BC47" s="25">
        <v>0</v>
      </c>
      <c r="BD47" s="25">
        <f>BB47+BC47*0.5</f>
        <v>0.88728604957353019</v>
      </c>
      <c r="BE47" s="26">
        <f>BD47/574.6353</f>
        <v>1.5440855261998874E-3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7">
        <v>0</v>
      </c>
      <c r="BL47" s="27">
        <v>0</v>
      </c>
      <c r="BM47" s="27">
        <v>0</v>
      </c>
      <c r="BN47" s="27">
        <v>0</v>
      </c>
      <c r="BO47" s="27">
        <v>0</v>
      </c>
      <c r="BP47" s="27">
        <v>0</v>
      </c>
      <c r="BQ47" s="27">
        <f>BF47+BG47+BH47+BI47+BJ47+BK47+BL47+BM47+BP47+(BN47*0.5+BO47)</f>
        <v>0</v>
      </c>
      <c r="BR47" s="28">
        <f>BQ47/267.537496143959</f>
        <v>0</v>
      </c>
      <c r="BS47" s="12">
        <v>125</v>
      </c>
      <c r="BT47" s="12">
        <v>265</v>
      </c>
      <c r="BU47" s="29">
        <f>BS47/DA47*100000000000/165.8</f>
        <v>20.77532100949135</v>
      </c>
      <c r="BV47" s="29">
        <f>BT47/DA47*100000000000/386.3</f>
        <v>18.903552248387708</v>
      </c>
      <c r="BW47" s="12">
        <v>11576.526</v>
      </c>
      <c r="BX47" s="12">
        <v>2.6150000000000002</v>
      </c>
      <c r="BY47" s="29">
        <f>BX47/76.76*100</f>
        <v>3.4067222511724857</v>
      </c>
      <c r="BZ47" s="12">
        <v>0</v>
      </c>
      <c r="CA47" s="12">
        <v>0</v>
      </c>
      <c r="CB47" s="29">
        <f>BZ47/623531*100</f>
        <v>0</v>
      </c>
      <c r="CC47" s="12">
        <v>4415.5110000000004</v>
      </c>
      <c r="CD47" s="12">
        <v>0.997</v>
      </c>
      <c r="CE47" s="29">
        <f>CD47/24.87*100</f>
        <v>4.0088459991958185</v>
      </c>
      <c r="CF47" s="12">
        <v>1085.6079999999999</v>
      </c>
      <c r="CG47" s="12">
        <v>0.245</v>
      </c>
      <c r="CH47" s="29">
        <f>CG47/58.916*100</f>
        <v>0.41584628963269743</v>
      </c>
      <c r="CI47" s="12">
        <v>0</v>
      </c>
      <c r="CJ47" s="29">
        <v>0</v>
      </c>
      <c r="CK47" s="12">
        <v>12</v>
      </c>
      <c r="CL47" s="29">
        <v>17.396999999999998</v>
      </c>
      <c r="CM47" s="12">
        <v>0</v>
      </c>
      <c r="CN47" s="12">
        <v>0</v>
      </c>
      <c r="CO47" s="29">
        <f>CN47/21.145*100</f>
        <v>0</v>
      </c>
      <c r="CP47" s="12">
        <v>20</v>
      </c>
      <c r="CQ47" s="12">
        <v>3.2389999999999999</v>
      </c>
      <c r="CR47" s="29">
        <f>CQ47/40.952*100</f>
        <v>7.9092596210197303</v>
      </c>
      <c r="CS47" s="12">
        <v>3</v>
      </c>
      <c r="CT47" s="12">
        <v>7.0979999999999999</v>
      </c>
      <c r="CU47" s="29">
        <f>CT47/99.677*100</f>
        <v>7.1210008326895862</v>
      </c>
      <c r="CV47" s="29">
        <f>CW47/467.6729176</f>
        <v>0.10614967316689294</v>
      </c>
      <c r="CW47" s="12">
        <f>BU47*0.5+BV47*0.5+BY47*0.5+CB47+CE47+CH47*0.5+CJ47*0.5+CL47*0.5+CO47+CR47+CU47*0.5+CU47*0.5+BA47</f>
        <v>49.643327352247255</v>
      </c>
      <c r="CX47" s="12">
        <f>AK47+AQ47+AZ47+BR47+CV47</f>
        <v>1.6603096042826249</v>
      </c>
      <c r="CY47" s="29">
        <f>CX47/3.9123</f>
        <v>0.42438197589209026</v>
      </c>
      <c r="CZ47" s="12">
        <v>630532.45309332875</v>
      </c>
      <c r="DA47" s="12">
        <v>3628922920.9156566</v>
      </c>
    </row>
    <row r="48" spans="1:105" s="4" customFormat="1" x14ac:dyDescent="0.25">
      <c r="A48" s="2">
        <v>88000</v>
      </c>
      <c r="B48" s="3" t="s">
        <v>276</v>
      </c>
      <c r="E48" s="3" t="s">
        <v>123</v>
      </c>
      <c r="F48" s="2">
        <v>4719.6329999999998</v>
      </c>
      <c r="G48" s="3">
        <v>174</v>
      </c>
      <c r="H48" s="5">
        <v>47</v>
      </c>
      <c r="I48" s="5">
        <v>0</v>
      </c>
      <c r="J48" s="5">
        <v>48.3</v>
      </c>
      <c r="K48" s="5">
        <v>0</v>
      </c>
      <c r="L48" s="5">
        <v>43906</v>
      </c>
      <c r="M48" s="5">
        <v>170946</v>
      </c>
      <c r="N48" s="6" t="s">
        <v>113</v>
      </c>
      <c r="O48" s="5">
        <v>0</v>
      </c>
      <c r="P48" s="5">
        <v>1.0365945792803853E-2</v>
      </c>
      <c r="Q48" s="5">
        <v>1.2136939403341339E-2</v>
      </c>
      <c r="R48" s="39">
        <v>2.2325785835091445E-2</v>
      </c>
      <c r="S48" s="11">
        <f>R48/3.69679559721054</f>
        <v>6.0392264727694512E-3</v>
      </c>
      <c r="T48" s="18">
        <v>28.18</v>
      </c>
      <c r="U48" s="18">
        <v>19.75</v>
      </c>
      <c r="V48" s="18">
        <v>27.331</v>
      </c>
      <c r="W48" s="18">
        <v>57.627000000000002</v>
      </c>
      <c r="X48" s="18">
        <v>47.268999999999998</v>
      </c>
      <c r="Y48" s="19">
        <v>5.6420000000000003</v>
      </c>
      <c r="Z48" s="19">
        <v>69.078999999999994</v>
      </c>
      <c r="AA48" s="19">
        <v>100</v>
      </c>
      <c r="AB48" s="20">
        <v>19.749977030776712</v>
      </c>
      <c r="AC48" s="19">
        <v>48.276000000000003</v>
      </c>
      <c r="AD48" s="19">
        <v>31.463999999999999</v>
      </c>
      <c r="AE48" s="19">
        <v>0.95299999999999996</v>
      </c>
      <c r="AF48" s="19">
        <v>0</v>
      </c>
      <c r="AG48" s="21">
        <v>0</v>
      </c>
      <c r="AH48" s="21">
        <v>0</v>
      </c>
      <c r="AI48" s="14">
        <f>T48-Y48-Z48-AA48*0.5+AB48*0.5+AC48*0.5+AD48*0.5-(AE48+AF48)*0.5-(AG48+AH48)*0.5</f>
        <v>-47.272511484611641</v>
      </c>
      <c r="AJ48" s="14">
        <f>(AI48+225.2635)</f>
        <v>177.99098851538835</v>
      </c>
      <c r="AK48" s="21">
        <f>AJ48/344.519957</f>
        <v>0.51663476933322727</v>
      </c>
      <c r="AL48" s="22">
        <v>0</v>
      </c>
      <c r="AM48" s="22">
        <v>0.873</v>
      </c>
      <c r="AN48" s="22">
        <v>0</v>
      </c>
      <c r="AO48" s="22">
        <v>19.512</v>
      </c>
      <c r="AP48" s="22">
        <f>AL48+(0.25*AM48)+(AN48*0.5)+(AO48*0.5)</f>
        <v>9.9742499999999996</v>
      </c>
      <c r="AQ48" s="22">
        <f>AP48/65.2067358611825</f>
        <v>0.15296349170481421</v>
      </c>
      <c r="AR48" s="23">
        <v>0.27500000000000002</v>
      </c>
      <c r="AS48" s="23">
        <v>34.610999999999997</v>
      </c>
      <c r="AT48" s="23">
        <v>26.829000000000001</v>
      </c>
      <c r="AU48" s="23">
        <v>25.66</v>
      </c>
      <c r="AV48" s="23">
        <v>0.03</v>
      </c>
      <c r="AW48" s="23">
        <v>93.102999999999994</v>
      </c>
      <c r="AX48" s="23">
        <v>48.276000000000003</v>
      </c>
      <c r="AY48" s="23">
        <f>-1*AR48+AS48*0.5+AT48*0.5+AV48+AW48*0.5+AX48*0.5</f>
        <v>101.1645</v>
      </c>
      <c r="AZ48" s="24">
        <f>AY48/192.0565</f>
        <v>0.52674343227123266</v>
      </c>
      <c r="BA48" s="25">
        <v>0.8</v>
      </c>
      <c r="BB48" s="25">
        <f>BA48/17.469*100</f>
        <v>4.5795409010246724</v>
      </c>
      <c r="BC48" s="25">
        <v>0.61766522544780722</v>
      </c>
      <c r="BD48" s="25">
        <f>BB48+BC48*0.5</f>
        <v>4.8883735137485758</v>
      </c>
      <c r="BE48" s="26">
        <f>BD48/574.6353</f>
        <v>8.5069147574967554E-3</v>
      </c>
      <c r="BF48" s="27">
        <v>6</v>
      </c>
      <c r="BG48" s="27">
        <v>0</v>
      </c>
      <c r="BH48" s="27">
        <v>1</v>
      </c>
      <c r="BI48" s="27">
        <v>0</v>
      </c>
      <c r="BJ48" s="27">
        <v>0</v>
      </c>
      <c r="BK48" s="27">
        <v>3</v>
      </c>
      <c r="BL48" s="27">
        <v>0</v>
      </c>
      <c r="BM48" s="27">
        <v>0</v>
      </c>
      <c r="BN48" s="27">
        <v>0</v>
      </c>
      <c r="BO48" s="27">
        <v>0</v>
      </c>
      <c r="BP48" s="27">
        <v>4.8780000000000001</v>
      </c>
      <c r="BQ48" s="27">
        <f>BF48+BG48+BH48+BI48+BJ48+BK48+BL48+BM48+BP48+(BN48*0.5+BO48)</f>
        <v>14.878</v>
      </c>
      <c r="BR48" s="28">
        <f>BQ48/267.537496143959</f>
        <v>5.5610896470356108E-2</v>
      </c>
      <c r="BS48" s="12">
        <v>453</v>
      </c>
      <c r="BT48" s="12">
        <v>1335</v>
      </c>
      <c r="BU48" s="29">
        <f>BS48/DA48*100000000000/165.8</f>
        <v>57.890245776345573</v>
      </c>
      <c r="BV48" s="29">
        <f>BT48/DA48*100000000000/386.3</f>
        <v>73.22312761115478</v>
      </c>
      <c r="BW48" s="12">
        <v>57399.491000000002</v>
      </c>
      <c r="BX48" s="12">
        <v>6.2110000000000003</v>
      </c>
      <c r="BY48" s="29">
        <f>BX48/76.76*100</f>
        <v>8.0914538822303275</v>
      </c>
      <c r="BZ48" s="12">
        <v>0</v>
      </c>
      <c r="CA48" s="12">
        <v>0</v>
      </c>
      <c r="CB48" s="29">
        <f>BZ48/623531*100</f>
        <v>0</v>
      </c>
      <c r="CC48" s="12">
        <v>22196.435000000001</v>
      </c>
      <c r="CD48" s="12">
        <v>2.4020000000000001</v>
      </c>
      <c r="CE48" s="29">
        <f>CD48/24.87*100</f>
        <v>9.6582227583433866</v>
      </c>
      <c r="CF48" s="12">
        <v>176949.323</v>
      </c>
      <c r="CG48" s="12">
        <v>19.146000000000001</v>
      </c>
      <c r="CH48" s="29">
        <f>CG48/58.916*100</f>
        <v>32.497114535949493</v>
      </c>
      <c r="CI48" s="12">
        <v>0</v>
      </c>
      <c r="CJ48" s="29">
        <v>0</v>
      </c>
      <c r="CK48" s="12">
        <v>4</v>
      </c>
      <c r="CL48" s="29">
        <v>7.0890000000000004</v>
      </c>
      <c r="CM48" s="12">
        <v>0</v>
      </c>
      <c r="CN48" s="12">
        <v>0</v>
      </c>
      <c r="CO48" s="29">
        <f>CN48/21.145*100</f>
        <v>0</v>
      </c>
      <c r="CP48" s="12">
        <v>19</v>
      </c>
      <c r="CQ48" s="12">
        <v>11.172000000000001</v>
      </c>
      <c r="CR48" s="29">
        <f>CQ48/40.952*100</f>
        <v>27.280718890408284</v>
      </c>
      <c r="CS48" s="12">
        <v>17</v>
      </c>
      <c r="CT48" s="12">
        <v>62.186</v>
      </c>
      <c r="CU48" s="29">
        <f>CT48/99.677*100</f>
        <v>62.387511662670427</v>
      </c>
      <c r="CV48" s="29">
        <f>CW48/467.6729176</f>
        <v>0.40524459955228798</v>
      </c>
      <c r="CW48" s="12">
        <f>BU48*0.5+BV48*0.5+BY48*0.5+CB48+CE48+CH48*0.5+CJ48*0.5+CL48*0.5+CO48+CR48+CU48*0.5+CU48*0.5+BA48</f>
        <v>189.52192421426219</v>
      </c>
      <c r="CX48" s="12">
        <f>AK48+AQ48+AZ48+BR48+CV48</f>
        <v>1.6571971893319184</v>
      </c>
      <c r="CY48" s="29">
        <f>CX48/3.9123</f>
        <v>0.42358642980648681</v>
      </c>
      <c r="CZ48" s="12">
        <v>490099.38574531069</v>
      </c>
      <c r="DA48" s="12">
        <v>4719633579.4563704</v>
      </c>
    </row>
    <row r="49" spans="1:105" s="4" customFormat="1" x14ac:dyDescent="0.25">
      <c r="A49" s="2">
        <v>87000</v>
      </c>
      <c r="B49" s="3" t="s">
        <v>163</v>
      </c>
      <c r="E49" s="3" t="s">
        <v>164</v>
      </c>
      <c r="F49" s="2">
        <v>1004.734</v>
      </c>
      <c r="G49" s="3">
        <v>172</v>
      </c>
      <c r="H49" s="5">
        <v>8</v>
      </c>
      <c r="I49" s="5">
        <v>31.7</v>
      </c>
      <c r="J49" s="5">
        <v>8.3800000000000008</v>
      </c>
      <c r="K49" s="5">
        <v>2.65646</v>
      </c>
      <c r="L49" s="5">
        <v>867</v>
      </c>
      <c r="M49" s="5">
        <v>3710</v>
      </c>
      <c r="N49" s="6" t="s">
        <v>113</v>
      </c>
      <c r="O49" s="5">
        <v>6.4234589753261956E-3</v>
      </c>
      <c r="P49" s="5">
        <v>2.0469354991028426E-4</v>
      </c>
      <c r="Q49" s="5">
        <v>2.634050822271148E-4</v>
      </c>
      <c r="R49" s="39">
        <v>1.3309145429558107E-2</v>
      </c>
      <c r="S49" s="11">
        <f>R49/3.69679559721054</f>
        <v>3.6001842892262365E-3</v>
      </c>
      <c r="T49" s="18">
        <v>32.14</v>
      </c>
      <c r="U49" s="18">
        <v>26.32</v>
      </c>
      <c r="V49" s="18">
        <v>4.0880000000000001</v>
      </c>
      <c r="W49" s="18">
        <v>36.841999999999999</v>
      </c>
      <c r="X49" s="18">
        <v>20.420999999999999</v>
      </c>
      <c r="Y49" s="19">
        <v>7.4</v>
      </c>
      <c r="Z49" s="19">
        <v>83.992000000000004</v>
      </c>
      <c r="AA49" s="19">
        <v>99.48</v>
      </c>
      <c r="AB49" s="19">
        <v>26.32</v>
      </c>
      <c r="AC49" s="19">
        <v>36.363999999999997</v>
      </c>
      <c r="AD49" s="19">
        <v>59.591999999999999</v>
      </c>
      <c r="AE49" s="19">
        <v>0</v>
      </c>
      <c r="AF49" s="19">
        <v>0</v>
      </c>
      <c r="AG49" s="21">
        <v>0</v>
      </c>
      <c r="AH49" s="21">
        <v>0</v>
      </c>
      <c r="AI49" s="14">
        <f>T49-Y49-Z49-AA49*0.5+AB49*0.5+AC49*0.5+AD49*0.5-(AE49+AF49)*0.5-(AG49+AH49)*0.5</f>
        <v>-47.854000000000006</v>
      </c>
      <c r="AJ49" s="14">
        <f>(AI49+225.2635)</f>
        <v>177.40949999999998</v>
      </c>
      <c r="AK49" s="21">
        <f>AJ49/344.519957</f>
        <v>0.51494694689051057</v>
      </c>
      <c r="AL49" s="22">
        <v>0</v>
      </c>
      <c r="AM49" s="22">
        <v>0.17499999999999999</v>
      </c>
      <c r="AN49" s="22">
        <v>0</v>
      </c>
      <c r="AO49" s="22">
        <v>10</v>
      </c>
      <c r="AP49" s="22">
        <f>AL49+(0.25*AM49)+(AN49*0.5)+(AO49*0.5)</f>
        <v>5.0437500000000002</v>
      </c>
      <c r="AQ49" s="22">
        <f>AP49/65.2067358611825</f>
        <v>7.7350137733278868E-2</v>
      </c>
      <c r="AR49" s="23">
        <v>0.99399999999999999</v>
      </c>
      <c r="AS49" s="23">
        <v>15.488</v>
      </c>
      <c r="AT49" s="23">
        <v>30</v>
      </c>
      <c r="AU49" s="23"/>
      <c r="AV49" s="23">
        <v>9.0999999999999998E-2</v>
      </c>
      <c r="AW49" s="23">
        <v>100</v>
      </c>
      <c r="AX49" s="23">
        <v>54.545000000000002</v>
      </c>
      <c r="AY49" s="23">
        <f>-1*AR49+AS49*0.5+AT49*0.5+AV49+AW49*0.5+AX49*0.5</f>
        <v>99.113500000000016</v>
      </c>
      <c r="AZ49" s="24">
        <f>AY49/192.0565</f>
        <v>0.51606428316667241</v>
      </c>
      <c r="BA49" s="30">
        <v>0</v>
      </c>
      <c r="BB49" s="25">
        <f>BA49/17.469*100</f>
        <v>0</v>
      </c>
      <c r="BC49" s="25">
        <v>0.30883261272390361</v>
      </c>
      <c r="BD49" s="25">
        <f>BB49+BC49*0.5</f>
        <v>0.15441630636195181</v>
      </c>
      <c r="BE49" s="26">
        <f>BD49/574.6353</f>
        <v>2.6872053694221672E-4</v>
      </c>
      <c r="BF49" s="27">
        <v>2</v>
      </c>
      <c r="BG49" s="27">
        <v>0</v>
      </c>
      <c r="BH49" s="27">
        <v>0</v>
      </c>
      <c r="BI49" s="27">
        <v>0</v>
      </c>
      <c r="BJ49" s="27">
        <v>0</v>
      </c>
      <c r="BK49" s="27">
        <v>3</v>
      </c>
      <c r="BL49" s="27">
        <v>0</v>
      </c>
      <c r="BM49" s="27">
        <v>0</v>
      </c>
      <c r="BN49" s="27">
        <v>0</v>
      </c>
      <c r="BO49" s="27">
        <v>0</v>
      </c>
      <c r="BP49" s="27">
        <v>5</v>
      </c>
      <c r="BQ49" s="27">
        <f>BF49+BG49+BH49+BI49+BJ49+BK49+BL49+BM49+BP49+(BN49*0.5+BO49)</f>
        <v>10</v>
      </c>
      <c r="BR49" s="28">
        <f>BQ49/267.537496143959</f>
        <v>3.7377938211020367E-2</v>
      </c>
      <c r="BS49" s="12">
        <v>120</v>
      </c>
      <c r="BT49" s="12">
        <v>202</v>
      </c>
      <c r="BU49" s="29">
        <f>BS49/DA49*100000000000/165.8</f>
        <v>72.035322688410574</v>
      </c>
      <c r="BV49" s="29">
        <f>BT49/DA49*100000000000/386.3</f>
        <v>52.044572727396051</v>
      </c>
      <c r="BW49" s="12">
        <v>45973.398999999998</v>
      </c>
      <c r="BX49" s="12">
        <v>27.204999999999998</v>
      </c>
      <c r="BY49" s="29">
        <f>BX49/76.76*100</f>
        <v>35.441636268890043</v>
      </c>
      <c r="BZ49" s="12">
        <v>0</v>
      </c>
      <c r="CA49" s="12">
        <v>0</v>
      </c>
      <c r="CB49" s="29">
        <f>BZ49/623531*100</f>
        <v>0</v>
      </c>
      <c r="CC49" s="12">
        <v>1067.903</v>
      </c>
      <c r="CD49" s="12">
        <v>0.63200000000000001</v>
      </c>
      <c r="CE49" s="29">
        <f>CD49/24.87*100</f>
        <v>2.5412143144350625</v>
      </c>
      <c r="CF49" s="12">
        <v>9099.7360000000008</v>
      </c>
      <c r="CG49" s="12">
        <v>5.3849999999999998</v>
      </c>
      <c r="CH49" s="29">
        <f>CG49/58.916*100</f>
        <v>9.1401317129472464</v>
      </c>
      <c r="CI49" s="12">
        <v>0</v>
      </c>
      <c r="CJ49" s="29">
        <v>0</v>
      </c>
      <c r="CK49" s="12">
        <v>17</v>
      </c>
      <c r="CL49" s="29">
        <v>100</v>
      </c>
      <c r="CM49" s="12">
        <v>0</v>
      </c>
      <c r="CN49" s="12">
        <v>0</v>
      </c>
      <c r="CO49" s="29">
        <f>CN49/21.145*100</f>
        <v>0</v>
      </c>
      <c r="CP49" s="12">
        <v>3</v>
      </c>
      <c r="CQ49" s="12">
        <v>1.5269999999999999</v>
      </c>
      <c r="CR49" s="29">
        <f>CQ49/40.952*100</f>
        <v>3.7287556163313149</v>
      </c>
      <c r="CS49" s="12">
        <v>16</v>
      </c>
      <c r="CT49" s="12">
        <v>95.501000000000005</v>
      </c>
      <c r="CU49" s="29">
        <f>CT49/99.677*100</f>
        <v>95.810467811029625</v>
      </c>
      <c r="CV49" s="29">
        <f>CW49/467.6729176</f>
        <v>0.50550557995496381</v>
      </c>
      <c r="CW49" s="12">
        <f>BU49*0.5+BV49*0.5+BY49*0.5+CB49+CE49+CH49*0.5+CJ49*0.5+CL49*0.5+CO49+CR49+CU49*0.5+CU49*0.5+BA49</f>
        <v>236.41126944061799</v>
      </c>
      <c r="CX49" s="12">
        <f>AK49+AQ49+AZ49+BR49+CV49</f>
        <v>1.6512448859564461</v>
      </c>
      <c r="CY49" s="29">
        <f>CX49/3.9123</f>
        <v>0.42206499653821183</v>
      </c>
      <c r="CZ49" s="12">
        <v>194570.98389679435</v>
      </c>
      <c r="DA49" s="12">
        <v>1004734265.8512045</v>
      </c>
    </row>
    <row r="50" spans="1:105" s="4" customFormat="1" x14ac:dyDescent="0.25">
      <c r="A50" s="2">
        <v>100000</v>
      </c>
      <c r="B50" s="3" t="s">
        <v>174</v>
      </c>
      <c r="E50" s="3" t="s">
        <v>175</v>
      </c>
      <c r="F50" s="2">
        <v>393.36700000000002</v>
      </c>
      <c r="G50" s="3">
        <v>198</v>
      </c>
      <c r="H50" s="5">
        <v>7</v>
      </c>
      <c r="I50" s="5">
        <v>0</v>
      </c>
      <c r="J50" s="5">
        <v>8.92</v>
      </c>
      <c r="K50" s="5">
        <v>0</v>
      </c>
      <c r="L50" s="5">
        <v>688</v>
      </c>
      <c r="M50" s="5">
        <v>2900</v>
      </c>
      <c r="N50" s="6" t="s">
        <v>113</v>
      </c>
      <c r="O50" s="5">
        <v>0</v>
      </c>
      <c r="P50" s="5">
        <v>1.6243271319293606E-4</v>
      </c>
      <c r="Q50" s="5">
        <v>2.0589615591876901E-4</v>
      </c>
      <c r="R50" s="39">
        <v>3.6398252483912181E-4</v>
      </c>
      <c r="S50" s="11">
        <f>R50/3.69679559721054</f>
        <v>9.8458926188337015E-5</v>
      </c>
      <c r="T50" s="18">
        <v>17.39</v>
      </c>
      <c r="U50" s="18">
        <v>5.88</v>
      </c>
      <c r="V50" s="18">
        <v>3.2269999999999999</v>
      </c>
      <c r="W50" s="18">
        <v>14.286</v>
      </c>
      <c r="X50" s="18">
        <v>9.3460000000000001</v>
      </c>
      <c r="Y50" s="19">
        <v>34.753</v>
      </c>
      <c r="Z50" s="19">
        <v>52.289000000000001</v>
      </c>
      <c r="AA50" s="19">
        <v>83.831999999999994</v>
      </c>
      <c r="AB50" s="20">
        <v>5.8799931615679535</v>
      </c>
      <c r="AC50" s="19">
        <v>50</v>
      </c>
      <c r="AD50" s="19">
        <v>32.664999999999999</v>
      </c>
      <c r="AE50" s="19">
        <v>0</v>
      </c>
      <c r="AF50" s="19">
        <v>12.696999999999999</v>
      </c>
      <c r="AG50" s="21">
        <v>0</v>
      </c>
      <c r="AH50" s="21">
        <v>0</v>
      </c>
      <c r="AI50" s="14">
        <f>T50-Y50-Z50-AA50*0.5+AB50*0.5+AC50*0.5+AD50*0.5-(AE50+AF50)*0.5-(AG50+AH50)*0.5</f>
        <v>-73.64400341921602</v>
      </c>
      <c r="AJ50" s="14">
        <f>(AI50+225.2635)</f>
        <v>151.61949658078396</v>
      </c>
      <c r="AK50" s="21">
        <f>AJ50/344.519957</f>
        <v>0.44008915448919544</v>
      </c>
      <c r="AL50" s="22">
        <v>0</v>
      </c>
      <c r="AM50" s="22">
        <v>0</v>
      </c>
      <c r="AN50" s="22">
        <v>0</v>
      </c>
      <c r="AO50" s="22">
        <v>10</v>
      </c>
      <c r="AP50" s="22">
        <f>AL50+(0.25*AM50)+(AN50*0.5)+(AO50*0.5)</f>
        <v>5</v>
      </c>
      <c r="AQ50" s="22">
        <f>AP50/65.2067358611825</f>
        <v>7.6679194778962942E-2</v>
      </c>
      <c r="AR50" s="23">
        <v>1.0429999999999999</v>
      </c>
      <c r="AS50" s="23">
        <v>57.033999999999999</v>
      </c>
      <c r="AT50" s="23">
        <v>47.058999999999997</v>
      </c>
      <c r="AU50" s="23">
        <v>30.686</v>
      </c>
      <c r="AV50" s="23">
        <v>0.33300000000000002</v>
      </c>
      <c r="AW50" s="23">
        <v>50</v>
      </c>
      <c r="AX50" s="23">
        <v>66.667000000000002</v>
      </c>
      <c r="AY50" s="23">
        <f>-1*AR50+AS50*0.5+AT50*0.5+AV50+AW50*0.5+AX50*0.5</f>
        <v>109.67</v>
      </c>
      <c r="AZ50" s="24">
        <f>AY50/192.0565</f>
        <v>0.57102987922824799</v>
      </c>
      <c r="BA50" s="25">
        <v>1.4E-2</v>
      </c>
      <c r="BB50" s="25">
        <f>BA50/17.469*100</f>
        <v>8.0141965767931769E-2</v>
      </c>
      <c r="BC50" s="25">
        <v>0.43236565781346509</v>
      </c>
      <c r="BD50" s="25">
        <f>BB50+BC50*0.5</f>
        <v>0.29632479467466433</v>
      </c>
      <c r="BE50" s="26">
        <f>BD50/574.6353</f>
        <v>5.1567454118231916E-4</v>
      </c>
      <c r="BF50" s="27">
        <v>5</v>
      </c>
      <c r="BG50" s="27">
        <v>0</v>
      </c>
      <c r="BH50" s="27">
        <v>0</v>
      </c>
      <c r="BI50" s="27">
        <v>2</v>
      </c>
      <c r="BJ50" s="27">
        <v>0</v>
      </c>
      <c r="BK50" s="27">
        <v>0</v>
      </c>
      <c r="BL50" s="27">
        <v>0</v>
      </c>
      <c r="BM50" s="27">
        <v>0</v>
      </c>
      <c r="BN50" s="27">
        <v>0</v>
      </c>
      <c r="BO50" s="27">
        <v>0</v>
      </c>
      <c r="BP50" s="27">
        <v>5.8819999999999997</v>
      </c>
      <c r="BQ50" s="27">
        <f>BF50+BG50+BH50+BI50+BJ50+BK50+BL50+BM50+BP50+(BN50*0.5+BO50)</f>
        <v>12.882</v>
      </c>
      <c r="BR50" s="28">
        <f>BQ50/267.537496143959</f>
        <v>4.8150260003436439E-2</v>
      </c>
      <c r="BS50" s="12">
        <v>24</v>
      </c>
      <c r="BT50" s="12">
        <v>29</v>
      </c>
      <c r="BU50" s="29">
        <f>BS50/DA50*100000000000/165.8</f>
        <v>36.79838673729526</v>
      </c>
      <c r="BV50" s="29">
        <f>BT50/DA50*100000000000/386.3</f>
        <v>19.0842612725713</v>
      </c>
      <c r="BW50" s="12">
        <v>58615.972999999998</v>
      </c>
      <c r="BX50" s="12">
        <v>43.353000000000002</v>
      </c>
      <c r="BY50" s="29">
        <f>BX50/76.76*100</f>
        <v>56.478634705575814</v>
      </c>
      <c r="BZ50" s="12">
        <v>0</v>
      </c>
      <c r="CA50" s="12">
        <v>0</v>
      </c>
      <c r="CB50" s="29">
        <f>BZ50/623531*100</f>
        <v>0</v>
      </c>
      <c r="CC50" s="12">
        <v>6287.2179999999998</v>
      </c>
      <c r="CD50" s="12">
        <v>4.6500000000000004</v>
      </c>
      <c r="CE50" s="29">
        <f>CD50/24.87*100</f>
        <v>18.697225572979495</v>
      </c>
      <c r="CF50" s="12">
        <v>64405.18</v>
      </c>
      <c r="CG50" s="12">
        <v>47.634999999999998</v>
      </c>
      <c r="CH50" s="29">
        <f>CG50/58.916*100</f>
        <v>80.852400027157316</v>
      </c>
      <c r="CI50" s="12">
        <v>34578.034</v>
      </c>
      <c r="CJ50" s="29">
        <v>25.574000000000002</v>
      </c>
      <c r="CK50" s="12">
        <v>5</v>
      </c>
      <c r="CL50" s="29">
        <v>69.474000000000004</v>
      </c>
      <c r="CM50" s="12">
        <v>0</v>
      </c>
      <c r="CN50" s="12">
        <v>0</v>
      </c>
      <c r="CO50" s="29">
        <f>CN50/21.145*100</f>
        <v>0</v>
      </c>
      <c r="CP50" s="12">
        <v>4</v>
      </c>
      <c r="CQ50" s="12">
        <v>2.5270000000000001</v>
      </c>
      <c r="CR50" s="29">
        <f>CQ50/40.952*100</f>
        <v>6.1706387966399694</v>
      </c>
      <c r="CS50" s="12">
        <v>5</v>
      </c>
      <c r="CT50" s="12">
        <v>69.474000000000004</v>
      </c>
      <c r="CU50" s="29">
        <f>CT50/99.677*100</f>
        <v>69.699128184034436</v>
      </c>
      <c r="CV50" s="29">
        <f>CW50/467.6729176</f>
        <v>0.51042475401392307</v>
      </c>
      <c r="CW50" s="12">
        <f>BU50*0.5+BV50*0.5+BY50*0.5+CB50+CE50+CH50*0.5+CJ50*0.5+CL50*0.5+CO50+CR50+CU50*0.5+CU50*0.5+BA50</f>
        <v>238.71183392495374</v>
      </c>
      <c r="CX50" s="12">
        <f>AK50+AQ50+AZ50+BR50+CV50</f>
        <v>1.646373242513766</v>
      </c>
      <c r="CY50" s="29">
        <f>CX50/3.9123</f>
        <v>0.42081978440144313</v>
      </c>
      <c r="CZ50" s="12">
        <v>149050.92426130356</v>
      </c>
      <c r="DA50" s="12">
        <v>393367011.29531413</v>
      </c>
    </row>
    <row r="51" spans="1:105" s="4" customFormat="1" x14ac:dyDescent="0.25">
      <c r="A51" s="2">
        <v>37000</v>
      </c>
      <c r="B51" s="3" t="s">
        <v>240</v>
      </c>
      <c r="E51" s="3" t="s">
        <v>241</v>
      </c>
      <c r="F51" s="2">
        <v>1023.851</v>
      </c>
      <c r="G51" s="3">
        <v>72</v>
      </c>
      <c r="H51" s="5">
        <v>1</v>
      </c>
      <c r="I51" s="5">
        <v>10.199999999999999</v>
      </c>
      <c r="J51" s="5">
        <v>12.4</v>
      </c>
      <c r="K51" s="5">
        <v>1.2647999999999999</v>
      </c>
      <c r="L51" s="5">
        <v>12200</v>
      </c>
      <c r="M51" s="5">
        <v>52000</v>
      </c>
      <c r="N51" s="6" t="s">
        <v>116</v>
      </c>
      <c r="O51" s="5">
        <v>3.0583524359457967E-3</v>
      </c>
      <c r="P51" s="5">
        <v>2.8803475304561336E-3</v>
      </c>
      <c r="Q51" s="5">
        <v>3.6919310716468923E-3</v>
      </c>
      <c r="R51" s="39">
        <v>1.2607825119875545E-2</v>
      </c>
      <c r="S51" s="11">
        <f>R51/3.69679559721054</f>
        <v>3.4104739600395884E-3</v>
      </c>
      <c r="T51" s="18">
        <v>25.39</v>
      </c>
      <c r="U51" s="18">
        <v>19.72</v>
      </c>
      <c r="V51" s="18">
        <v>17.786000000000001</v>
      </c>
      <c r="W51" s="18">
        <v>36.363999999999997</v>
      </c>
      <c r="X51" s="18">
        <v>59.591999999999999</v>
      </c>
      <c r="Y51" s="19">
        <v>0</v>
      </c>
      <c r="Z51" s="19">
        <v>65.275000000000006</v>
      </c>
      <c r="AA51" s="19">
        <v>100</v>
      </c>
      <c r="AB51" s="20">
        <v>19.719977065666676</v>
      </c>
      <c r="AC51" s="19">
        <v>32.143000000000001</v>
      </c>
      <c r="AD51" s="19">
        <v>9.8689999999999998</v>
      </c>
      <c r="AE51" s="19">
        <v>0</v>
      </c>
      <c r="AF51" s="19">
        <v>0</v>
      </c>
      <c r="AG51" s="21">
        <v>0</v>
      </c>
      <c r="AH51" s="21">
        <v>0</v>
      </c>
      <c r="AI51" s="14">
        <f>T51-Y51-Z51-AA51*0.5+AB51*0.5+AC51*0.5+AD51*0.5-(AE51+AF51)*0.5-(AG51+AH51)*0.5</f>
        <v>-59.019011467166663</v>
      </c>
      <c r="AJ51" s="14">
        <f>(AI51+225.2635)</f>
        <v>166.24448853283332</v>
      </c>
      <c r="AK51" s="21">
        <f>AJ51/344.519957</f>
        <v>0.48253950215381375</v>
      </c>
      <c r="AL51" s="22">
        <v>0</v>
      </c>
      <c r="AM51" s="22">
        <v>0.69799999999999995</v>
      </c>
      <c r="AN51" s="22">
        <v>0.51413881748071977</v>
      </c>
      <c r="AO51" s="22">
        <v>20</v>
      </c>
      <c r="AP51" s="22">
        <f>AL51+(0.25*AM51)+(AN51*0.5)+(AO51*0.5)</f>
        <v>10.43156940874036</v>
      </c>
      <c r="AQ51" s="22">
        <f>AP51/65.2067358611825</f>
        <v>0.15997686850861467</v>
      </c>
      <c r="AR51" s="23">
        <v>0.88600000000000001</v>
      </c>
      <c r="AS51" s="23">
        <v>48.139000000000003</v>
      </c>
      <c r="AT51" s="23">
        <v>43.661999999999999</v>
      </c>
      <c r="AU51" s="23">
        <v>19.603999999999999</v>
      </c>
      <c r="AV51" s="23">
        <v>0</v>
      </c>
      <c r="AW51" s="23">
        <v>80.356999999999999</v>
      </c>
      <c r="AX51" s="23">
        <v>73.213999999999999</v>
      </c>
      <c r="AY51" s="23">
        <f>-1*AR51+AS51*0.5+AT51*0.5+AV51+AW51*0.5+AX51*0.5</f>
        <v>121.8</v>
      </c>
      <c r="AZ51" s="24">
        <f>AY51/192.0565</f>
        <v>0.63418837685785168</v>
      </c>
      <c r="BA51" s="25">
        <v>1.7999999999999999E-2</v>
      </c>
      <c r="BB51" s="25">
        <f>BA51/17.469*100</f>
        <v>0.10303967027305511</v>
      </c>
      <c r="BC51" s="25">
        <v>0.24706609017912293</v>
      </c>
      <c r="BD51" s="25">
        <f>BB51+BC51*0.5</f>
        <v>0.22657271536261658</v>
      </c>
      <c r="BE51" s="26">
        <f>BD51/574.6353</f>
        <v>3.9428958743505067E-4</v>
      </c>
      <c r="BF51" s="27">
        <v>1</v>
      </c>
      <c r="BG51" s="27">
        <v>0</v>
      </c>
      <c r="BH51" s="27">
        <v>0</v>
      </c>
      <c r="BI51" s="27">
        <v>0</v>
      </c>
      <c r="BJ51" s="27">
        <v>2</v>
      </c>
      <c r="BK51" s="27">
        <v>0</v>
      </c>
      <c r="BL51" s="27">
        <v>0</v>
      </c>
      <c r="BM51" s="27">
        <v>1</v>
      </c>
      <c r="BN51" s="27">
        <v>2</v>
      </c>
      <c r="BO51" s="27">
        <v>0.51413881748071977</v>
      </c>
      <c r="BP51" s="27">
        <v>1.4079999999999999</v>
      </c>
      <c r="BQ51" s="27">
        <f>BF51+BG51+BH51+BI51+BJ51+BK51+BL51+BM51+BP51+(BN51*0.5+BO51)</f>
        <v>6.922138817480719</v>
      </c>
      <c r="BR51" s="28">
        <f>BQ51/267.537496143959</f>
        <v>2.5873527700789992E-2</v>
      </c>
      <c r="BS51" s="12">
        <v>40</v>
      </c>
      <c r="BT51" s="12">
        <v>99</v>
      </c>
      <c r="BU51" s="29">
        <f>BS51/DA51*100000000000/165.8</f>
        <v>23.563422531187452</v>
      </c>
      <c r="BV51" s="29">
        <f>BT51/DA51*100000000000/386.3</f>
        <v>25.030722890979618</v>
      </c>
      <c r="BW51" s="12">
        <v>87660.070999999996</v>
      </c>
      <c r="BX51" s="12">
        <v>40.682000000000002</v>
      </c>
      <c r="BY51" s="29">
        <f>BX51/76.76*100</f>
        <v>52.998957790515888</v>
      </c>
      <c r="BZ51" s="12">
        <v>0</v>
      </c>
      <c r="CA51" s="12">
        <v>0</v>
      </c>
      <c r="CB51" s="29">
        <f>BZ51/623531*100</f>
        <v>0</v>
      </c>
      <c r="CC51" s="12">
        <v>0</v>
      </c>
      <c r="CD51" s="12">
        <v>0</v>
      </c>
      <c r="CE51" s="29">
        <f>CD51/24.87*100</f>
        <v>0</v>
      </c>
      <c r="CF51" s="12">
        <v>89735.319000000003</v>
      </c>
      <c r="CG51" s="12">
        <v>41.645000000000003</v>
      </c>
      <c r="CH51" s="29">
        <f>CG51/58.916*100</f>
        <v>70.68538257858647</v>
      </c>
      <c r="CI51" s="12">
        <v>0</v>
      </c>
      <c r="CJ51" s="29">
        <v>0</v>
      </c>
      <c r="CK51" s="12">
        <v>17</v>
      </c>
      <c r="CL51" s="29">
        <v>39.277999999999999</v>
      </c>
      <c r="CM51" s="12">
        <v>0</v>
      </c>
      <c r="CN51" s="12">
        <v>0</v>
      </c>
      <c r="CO51" s="29">
        <f>CN51/21.145*100</f>
        <v>0</v>
      </c>
      <c r="CP51" s="12">
        <v>4</v>
      </c>
      <c r="CQ51" s="12">
        <v>0.29399999999999998</v>
      </c>
      <c r="CR51" s="29">
        <f>CQ51/40.952*100</f>
        <v>0.71791365501074433</v>
      </c>
      <c r="CS51" s="12">
        <v>18</v>
      </c>
      <c r="CT51" s="12">
        <v>39.558999999999997</v>
      </c>
      <c r="CU51" s="29">
        <f>CT51/99.677*100</f>
        <v>39.687189622480609</v>
      </c>
      <c r="CV51" s="29">
        <f>CW51/467.6729176</f>
        <v>0.31261452325142308</v>
      </c>
      <c r="CW51" s="12">
        <f>BU51*0.5+BV51*0.5+BY51*0.5+CB51+CE51+CH51*0.5+CJ51*0.5+CL51*0.5+CO51+CR51+CU51*0.5+CU51*0.5+BA51</f>
        <v>146.20134617312607</v>
      </c>
      <c r="CX51" s="12">
        <f>AK51+AQ51+AZ51+BR51+CV51</f>
        <v>1.615192798472493</v>
      </c>
      <c r="CY51" s="29">
        <f>CX51/3.9123</f>
        <v>0.41284993443051221</v>
      </c>
      <c r="CZ51" s="12">
        <v>235689.83291489232</v>
      </c>
      <c r="DA51" s="12">
        <v>1023851790.6429032</v>
      </c>
    </row>
    <row r="52" spans="1:105" s="4" customFormat="1" x14ac:dyDescent="0.25">
      <c r="A52" s="2">
        <v>97000</v>
      </c>
      <c r="B52" s="3" t="s">
        <v>226</v>
      </c>
      <c r="E52" s="3" t="s">
        <v>227</v>
      </c>
      <c r="F52" s="2">
        <v>284.13799999999998</v>
      </c>
      <c r="G52" s="3">
        <v>192</v>
      </c>
      <c r="H52" s="5">
        <v>2</v>
      </c>
      <c r="I52" s="5">
        <v>0</v>
      </c>
      <c r="J52" s="5">
        <v>4.74</v>
      </c>
      <c r="K52" s="5">
        <v>0</v>
      </c>
      <c r="L52" s="5">
        <v>54</v>
      </c>
      <c r="M52" s="5">
        <v>155</v>
      </c>
      <c r="N52" s="6" t="s">
        <v>113</v>
      </c>
      <c r="O52" s="5">
        <v>0</v>
      </c>
      <c r="P52" s="5">
        <v>1.2749079233166494E-5</v>
      </c>
      <c r="Q52" s="5">
        <v>1.1004794540485929E-5</v>
      </c>
      <c r="R52" s="39">
        <v>2.3928302242920482E-5</v>
      </c>
      <c r="S52" s="11">
        <f>R52/3.69679559721054</f>
        <v>6.4727144397639571E-6</v>
      </c>
      <c r="T52" s="18">
        <v>20</v>
      </c>
      <c r="U52" s="18">
        <v>0</v>
      </c>
      <c r="V52" s="18">
        <v>16.123999999999999</v>
      </c>
      <c r="W52" s="18">
        <v>40</v>
      </c>
      <c r="X52" s="18">
        <v>97.760999999999996</v>
      </c>
      <c r="Y52" s="19">
        <v>50.814</v>
      </c>
      <c r="Z52" s="19">
        <v>86.641000000000005</v>
      </c>
      <c r="AA52" s="19">
        <v>63.877000000000002</v>
      </c>
      <c r="AB52" s="19">
        <v>0</v>
      </c>
      <c r="AC52" s="19">
        <v>75</v>
      </c>
      <c r="AD52" s="19">
        <v>86.376000000000005</v>
      </c>
      <c r="AE52" s="19">
        <v>0</v>
      </c>
      <c r="AF52" s="19">
        <v>38.1</v>
      </c>
      <c r="AG52" s="21">
        <v>0</v>
      </c>
      <c r="AH52" s="21">
        <v>0</v>
      </c>
      <c r="AI52" s="14">
        <f>T52-Y52-Z52-AA52*0.5+AB52*0.5+AC52*0.5+AD52*0.5-(AE52+AF52)*0.5-(AG52+AH52)*0.5</f>
        <v>-87.755500000000012</v>
      </c>
      <c r="AJ52" s="14">
        <f>(AI52+225.2635)</f>
        <v>137.50799999999998</v>
      </c>
      <c r="AK52" s="21">
        <f>AJ52/344.519957</f>
        <v>0.39912927308301038</v>
      </c>
      <c r="AL52" s="22">
        <v>0</v>
      </c>
      <c r="AM52" s="22">
        <v>0.17499999999999999</v>
      </c>
      <c r="AN52" s="22">
        <v>0</v>
      </c>
      <c r="AO52" s="22">
        <v>0</v>
      </c>
      <c r="AP52" s="22">
        <f>AL52+(0.25*AM52)+(AN52*0.5)+(AO52*0.5)</f>
        <v>4.3749999999999997E-2</v>
      </c>
      <c r="AQ52" s="22">
        <f>AP52/65.2067358611825</f>
        <v>6.7094295431592565E-4</v>
      </c>
      <c r="AR52" s="23">
        <v>1.1259999999999999</v>
      </c>
      <c r="AS52" s="23">
        <v>9.2579999999999991</v>
      </c>
      <c r="AT52" s="23">
        <v>28.571000000000002</v>
      </c>
      <c r="AU52" s="23">
        <v>17.728999999999999</v>
      </c>
      <c r="AV52" s="23">
        <v>0</v>
      </c>
      <c r="AW52" s="23">
        <v>100</v>
      </c>
      <c r="AX52" s="23">
        <v>100</v>
      </c>
      <c r="AY52" s="23">
        <f>-1*AR52+AS52*0.5+AT52*0.5+AV52+AW52*0.5+AX52*0.5</f>
        <v>117.7885</v>
      </c>
      <c r="AZ52" s="24">
        <f>AY52/192.0565</f>
        <v>0.61330129415041923</v>
      </c>
      <c r="BA52" s="25">
        <v>8.9999999999999993E-3</v>
      </c>
      <c r="BB52" s="25">
        <f>BA52/17.469*100</f>
        <v>5.1519835136527553E-2</v>
      </c>
      <c r="BC52" s="25">
        <v>0.6794317479925881</v>
      </c>
      <c r="BD52" s="25">
        <f>BB52+BC52*0.5</f>
        <v>0.39123570913282157</v>
      </c>
      <c r="BE52" s="26">
        <f>BD52/574.6353</f>
        <v>6.8084176021351547E-4</v>
      </c>
      <c r="BF52" s="27">
        <v>8</v>
      </c>
      <c r="BG52" s="27">
        <v>0</v>
      </c>
      <c r="BH52" s="27">
        <v>1</v>
      </c>
      <c r="BI52" s="27">
        <v>0</v>
      </c>
      <c r="BJ52" s="27">
        <v>0</v>
      </c>
      <c r="BK52" s="27">
        <v>2</v>
      </c>
      <c r="BL52" s="27">
        <v>0</v>
      </c>
      <c r="BM52" s="27">
        <v>0</v>
      </c>
      <c r="BN52" s="27">
        <v>0</v>
      </c>
      <c r="BO52" s="27">
        <v>0</v>
      </c>
      <c r="BP52" s="27">
        <v>0</v>
      </c>
      <c r="BQ52" s="27">
        <f>BF52+BG52+BH52+BI52+BJ52+BK52+BL52+BM52+BP52+(BN52*0.5+BO52)</f>
        <v>11</v>
      </c>
      <c r="BR52" s="28">
        <f>BQ52/267.537496143959</f>
        <v>4.1115732032122404E-2</v>
      </c>
      <c r="BS52" s="12">
        <v>44</v>
      </c>
      <c r="BT52" s="12">
        <v>72</v>
      </c>
      <c r="BU52" s="29">
        <f>BS52/DA52*100000000000/165.8</f>
        <v>93.398117018109517</v>
      </c>
      <c r="BV52" s="29">
        <f>BT52/DA52*100000000000/386.3</f>
        <v>65.596060628537884</v>
      </c>
      <c r="BW52" s="12">
        <v>57193.934000000001</v>
      </c>
      <c r="BX52" s="12">
        <v>55.506</v>
      </c>
      <c r="BY52" s="29">
        <f>BX52/76.76*100</f>
        <v>72.311099531005723</v>
      </c>
      <c r="BZ52" s="12">
        <v>0</v>
      </c>
      <c r="CA52" s="12">
        <v>0</v>
      </c>
      <c r="CB52" s="29">
        <f>BZ52/623531*100</f>
        <v>0</v>
      </c>
      <c r="CC52" s="12">
        <v>3721.1309999999999</v>
      </c>
      <c r="CD52" s="12">
        <v>3.6110000000000002</v>
      </c>
      <c r="CE52" s="29">
        <f>CD52/24.87*100</f>
        <v>14.519501407318053</v>
      </c>
      <c r="CF52" s="12">
        <v>63076.875</v>
      </c>
      <c r="CG52" s="12">
        <v>61.215000000000003</v>
      </c>
      <c r="CH52" s="29">
        <f>CG52/58.916*100</f>
        <v>103.90216579536968</v>
      </c>
      <c r="CI52" s="12">
        <v>0</v>
      </c>
      <c r="CJ52" s="29">
        <v>0</v>
      </c>
      <c r="CK52" s="12">
        <v>1</v>
      </c>
      <c r="CL52" s="29">
        <v>38.951999999999998</v>
      </c>
      <c r="CM52" s="12">
        <v>0</v>
      </c>
      <c r="CN52" s="12">
        <v>0</v>
      </c>
      <c r="CO52" s="29">
        <f>CN52/21.145*100</f>
        <v>0</v>
      </c>
      <c r="CP52" s="12">
        <v>0</v>
      </c>
      <c r="CQ52" s="12">
        <v>0</v>
      </c>
      <c r="CR52" s="29">
        <f>CQ52/40.952*100</f>
        <v>0</v>
      </c>
      <c r="CS52" s="12">
        <v>1</v>
      </c>
      <c r="CT52" s="12">
        <v>38.951999999999998</v>
      </c>
      <c r="CU52" s="29">
        <f>CT52/99.677*100</f>
        <v>39.07822265918918</v>
      </c>
      <c r="CV52" s="29">
        <f>CW52/467.6729176</f>
        <v>0.51464696050430137</v>
      </c>
      <c r="CW52" s="12">
        <f>BU52*0.5+BV52*0.5+BY52*0.5+CB52+CE52+CH52*0.5+CJ52*0.5+CL52*0.5+CO52+CR52+CU52*0.5+CU52*0.5+BA52</f>
        <v>240.68644555301861</v>
      </c>
      <c r="CX52" s="12">
        <f>AK52+AQ52+AZ52+BR52+CV52</f>
        <v>1.5688642027241695</v>
      </c>
      <c r="CY52" s="29">
        <f>CX52/3.9123</f>
        <v>0.40100815446774773</v>
      </c>
      <c r="CZ52" s="12">
        <v>138696.00935915415</v>
      </c>
      <c r="DA52" s="12">
        <v>284138464.8291052</v>
      </c>
    </row>
    <row r="53" spans="1:105" s="4" customFormat="1" x14ac:dyDescent="0.25">
      <c r="A53" s="2">
        <v>109000</v>
      </c>
      <c r="B53" s="3" t="s">
        <v>184</v>
      </c>
      <c r="E53" s="3" t="s">
        <v>185</v>
      </c>
      <c r="F53" s="2">
        <v>300.27800000000002</v>
      </c>
      <c r="G53" s="3">
        <v>216</v>
      </c>
      <c r="H53" s="5">
        <v>6</v>
      </c>
      <c r="I53" s="5">
        <v>7.33</v>
      </c>
      <c r="J53" s="5">
        <v>4.54</v>
      </c>
      <c r="K53" s="5">
        <v>0.33278199999999997</v>
      </c>
      <c r="L53" s="5">
        <v>2539</v>
      </c>
      <c r="M53" s="5">
        <v>6240</v>
      </c>
      <c r="N53" s="6" t="s">
        <v>101</v>
      </c>
      <c r="O53" s="5">
        <v>8.0468425074234199E-4</v>
      </c>
      <c r="P53" s="5">
        <v>5.9944281801869862E-4</v>
      </c>
      <c r="Q53" s="5">
        <v>4.4303172859762709E-4</v>
      </c>
      <c r="R53" s="39">
        <v>2.6674841570431167E-3</v>
      </c>
      <c r="S53" s="11">
        <f>R53/3.69679559721054</f>
        <v>7.2156658027181647E-4</v>
      </c>
      <c r="T53" s="18">
        <v>33.332999999999998</v>
      </c>
      <c r="U53" s="18">
        <v>16.670000000000002</v>
      </c>
      <c r="V53" s="18">
        <v>20.585999999999999</v>
      </c>
      <c r="W53" s="18">
        <v>44.444000000000003</v>
      </c>
      <c r="X53" s="18">
        <v>57.948</v>
      </c>
      <c r="Y53" s="19">
        <v>0</v>
      </c>
      <c r="Z53" s="19">
        <v>100</v>
      </c>
      <c r="AA53" s="19">
        <v>78.448999999999998</v>
      </c>
      <c r="AB53" s="20">
        <v>16.669980612812548</v>
      </c>
      <c r="AC53" s="19">
        <v>100</v>
      </c>
      <c r="AD53" s="19">
        <v>100</v>
      </c>
      <c r="AE53" s="19">
        <v>0</v>
      </c>
      <c r="AF53" s="19">
        <v>0</v>
      </c>
      <c r="AG53" s="21">
        <v>0</v>
      </c>
      <c r="AH53" s="21">
        <v>0</v>
      </c>
      <c r="AI53" s="14">
        <f>T53-Y53-Z53-AA53*0.5+AB53*0.5+AC53*0.5+AD53*0.5-(AE53+AF53)*0.5-(AG53+AH53)*0.5</f>
        <v>2.443490306406261</v>
      </c>
      <c r="AJ53" s="14">
        <f>(AI53+225.2635)</f>
        <v>227.70699030640625</v>
      </c>
      <c r="AK53" s="21">
        <f>AJ53/344.519957</f>
        <v>0.66093991270992258</v>
      </c>
      <c r="AL53" s="22">
        <v>0</v>
      </c>
      <c r="AM53" s="22">
        <v>0.17499999999999999</v>
      </c>
      <c r="AN53" s="22">
        <v>0</v>
      </c>
      <c r="AO53" s="22">
        <v>10</v>
      </c>
      <c r="AP53" s="22">
        <f>AL53+(0.25*AM53)+(AN53*0.5)+(AO53*0.5)</f>
        <v>5.0437500000000002</v>
      </c>
      <c r="AQ53" s="22">
        <f>AP53/65.2067358611825</f>
        <v>7.7350137733278868E-2</v>
      </c>
      <c r="AR53" s="23">
        <v>0.437</v>
      </c>
      <c r="AS53" s="23">
        <v>18.442</v>
      </c>
      <c r="AT53" s="23">
        <v>16.667000000000002</v>
      </c>
      <c r="AU53" s="23">
        <v>11.956</v>
      </c>
      <c r="AV53" s="23">
        <v>0</v>
      </c>
      <c r="AW53" s="23">
        <v>100</v>
      </c>
      <c r="AX53" s="23">
        <v>100</v>
      </c>
      <c r="AY53" s="23">
        <f>-1*AR53+AS53*0.5+AT53*0.5+AV53+AW53*0.5+AX53*0.5</f>
        <v>117.11750000000001</v>
      </c>
      <c r="AZ53" s="24">
        <f>AY53/192.0565</f>
        <v>0.60980753059646509</v>
      </c>
      <c r="BA53" s="25">
        <v>0</v>
      </c>
      <c r="BB53" s="25">
        <f>BA53/17.469*100</f>
        <v>0</v>
      </c>
      <c r="BC53" s="25">
        <v>6.1766522544780732E-2</v>
      </c>
      <c r="BD53" s="25">
        <f>BB53+BC53*0.5</f>
        <v>3.0883261272390366E-2</v>
      </c>
      <c r="BE53" s="26">
        <f>BD53/574.6353</f>
        <v>5.3744107388443358E-5</v>
      </c>
      <c r="BF53" s="27">
        <v>0</v>
      </c>
      <c r="BG53" s="27">
        <v>0</v>
      </c>
      <c r="BH53" s="27">
        <v>0</v>
      </c>
      <c r="BI53" s="27">
        <v>0</v>
      </c>
      <c r="BJ53" s="27">
        <v>0</v>
      </c>
      <c r="BK53" s="27">
        <v>1</v>
      </c>
      <c r="BL53" s="27">
        <v>0</v>
      </c>
      <c r="BM53" s="27">
        <v>0</v>
      </c>
      <c r="BN53" s="27">
        <v>0</v>
      </c>
      <c r="BO53" s="27">
        <v>0</v>
      </c>
      <c r="BP53" s="27">
        <v>0</v>
      </c>
      <c r="BQ53" s="27">
        <f>BF53+BG53+BH53+BI53+BJ53+BK53+BL53+BM53+BP53+(BN53*0.5+BO53)</f>
        <v>1</v>
      </c>
      <c r="BR53" s="28">
        <f>BQ53/267.537496143959</f>
        <v>3.7377938211020372E-3</v>
      </c>
      <c r="BS53" s="12">
        <v>29</v>
      </c>
      <c r="BT53" s="12">
        <v>60</v>
      </c>
      <c r="BU53" s="29">
        <f>BS53/DA53*100000000000/165.8</f>
        <v>58.249101540301098</v>
      </c>
      <c r="BV53" s="29">
        <f>BT53/DA53*100000000000/386.3</f>
        <v>51.725214646729391</v>
      </c>
      <c r="BW53" s="12">
        <v>0</v>
      </c>
      <c r="BX53" s="12">
        <v>0</v>
      </c>
      <c r="BY53" s="29">
        <f>BX53/76.76*100</f>
        <v>0</v>
      </c>
      <c r="BZ53" s="12">
        <v>0</v>
      </c>
      <c r="CA53" s="12">
        <v>0</v>
      </c>
      <c r="CB53" s="29">
        <f>BZ53/623531*100</f>
        <v>0</v>
      </c>
      <c r="CC53" s="12">
        <v>5743.049</v>
      </c>
      <c r="CD53" s="12">
        <v>9.6630000000000003</v>
      </c>
      <c r="CE53" s="29">
        <f>CD53/24.87*100</f>
        <v>38.854041013268997</v>
      </c>
      <c r="CF53" s="12">
        <v>3831.63</v>
      </c>
      <c r="CG53" s="12">
        <v>6.4470000000000001</v>
      </c>
      <c r="CH53" s="29">
        <f>CG53/58.916*100</f>
        <v>10.94269807862041</v>
      </c>
      <c r="CI53" s="12">
        <v>0</v>
      </c>
      <c r="CJ53" s="29">
        <v>0</v>
      </c>
      <c r="CK53" s="12">
        <v>0</v>
      </c>
      <c r="CL53" s="29">
        <v>0</v>
      </c>
      <c r="CM53" s="12">
        <v>0</v>
      </c>
      <c r="CN53" s="12">
        <v>0</v>
      </c>
      <c r="CO53" s="29">
        <f>CN53/21.145*100</f>
        <v>0</v>
      </c>
      <c r="CP53" s="12">
        <v>0</v>
      </c>
      <c r="CQ53" s="12">
        <v>0</v>
      </c>
      <c r="CR53" s="29">
        <f>CQ53/40.952*100</f>
        <v>0</v>
      </c>
      <c r="CS53" s="12">
        <v>1</v>
      </c>
      <c r="CT53" s="12">
        <v>0.48899999999999999</v>
      </c>
      <c r="CU53" s="29">
        <f>CT53/99.677*100</f>
        <v>0.49058458821995043</v>
      </c>
      <c r="CV53" s="29">
        <f>CW53/467.6729176</f>
        <v>0.21340370369634251</v>
      </c>
      <c r="CW53" s="12">
        <f>BU53*0.5+BV53*0.5+BY53*0.5+CB53+CE53+CH53*0.5+CJ53*0.5+CL53*0.5+CO53+CR53+CU53*0.5+CU53*0.5+BA53</f>
        <v>99.803132734314403</v>
      </c>
      <c r="CX53" s="12">
        <f>AK53+AQ53+AZ53+BR53+CV53</f>
        <v>1.5652390785571113</v>
      </c>
      <c r="CY53" s="29">
        <f>CX53/3.9123</f>
        <v>0.4000815577939093</v>
      </c>
      <c r="CZ53" s="12">
        <v>118943.49891112333</v>
      </c>
      <c r="DA53" s="12">
        <v>300278502.03434223</v>
      </c>
    </row>
    <row r="54" spans="1:105" s="4" customFormat="1" x14ac:dyDescent="0.25">
      <c r="A54" s="2">
        <v>19000</v>
      </c>
      <c r="B54" s="3" t="s">
        <v>242</v>
      </c>
      <c r="E54" s="3" t="s">
        <v>243</v>
      </c>
      <c r="F54" s="2">
        <v>909.51900000000001</v>
      </c>
      <c r="G54" s="3">
        <v>36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/>
      <c r="O54" s="5">
        <v>0</v>
      </c>
      <c r="P54" s="5">
        <v>0</v>
      </c>
      <c r="Q54" s="5">
        <v>0</v>
      </c>
      <c r="R54" s="39">
        <v>0</v>
      </c>
      <c r="S54" s="11">
        <f>R54/3.69679559721054</f>
        <v>0</v>
      </c>
      <c r="T54" s="18">
        <v>25.92</v>
      </c>
      <c r="U54" s="18">
        <v>24.33</v>
      </c>
      <c r="V54" s="18">
        <v>36.143999999999998</v>
      </c>
      <c r="W54" s="18">
        <v>41.86</v>
      </c>
      <c r="X54" s="18">
        <v>20.416</v>
      </c>
      <c r="Y54" s="19">
        <v>71.19</v>
      </c>
      <c r="Z54" s="19">
        <v>57.976999999999997</v>
      </c>
      <c r="AA54" s="19">
        <v>87.917000000000002</v>
      </c>
      <c r="AB54" s="20">
        <v>24.329971704242912</v>
      </c>
      <c r="AC54" s="19">
        <v>45.454999999999998</v>
      </c>
      <c r="AD54" s="19">
        <v>50.387</v>
      </c>
      <c r="AE54" s="19">
        <v>0</v>
      </c>
      <c r="AF54" s="19">
        <v>0</v>
      </c>
      <c r="AG54" s="21">
        <v>0</v>
      </c>
      <c r="AH54" s="21">
        <v>0</v>
      </c>
      <c r="AI54" s="14">
        <f>T54-Y54-Z54-AA54*0.5+AB54*0.5+AC54*0.5+AD54*0.5-(AE54+AF54)*0.5-(AG54+AH54)*0.5</f>
        <v>-87.119514147878533</v>
      </c>
      <c r="AJ54" s="14">
        <f>(AI54+225.2635)</f>
        <v>138.14398585212146</v>
      </c>
      <c r="AK54" s="21">
        <f>AJ54/344.519957</f>
        <v>0.40097527892156759</v>
      </c>
      <c r="AL54" s="22">
        <v>7.0609999999999999</v>
      </c>
      <c r="AM54" s="22">
        <v>0.17499999999999999</v>
      </c>
      <c r="AN54" s="22">
        <v>0</v>
      </c>
      <c r="AO54" s="22">
        <v>5.4050000000000002</v>
      </c>
      <c r="AP54" s="22">
        <f>AL54+(0.25*AM54)+(AN54*0.5)+(AO54*0.5)</f>
        <v>9.8072499999999998</v>
      </c>
      <c r="AQ54" s="22">
        <f>AP54/65.2067358611825</f>
        <v>0.15040240659919685</v>
      </c>
      <c r="AR54" s="23">
        <v>0.34399999999999997</v>
      </c>
      <c r="AS54" s="23">
        <v>75.572999999999993</v>
      </c>
      <c r="AT54" s="23">
        <v>97.296999999999997</v>
      </c>
      <c r="AU54" s="23">
        <v>4.907</v>
      </c>
      <c r="AV54" s="23">
        <v>0.45</v>
      </c>
      <c r="AW54" s="23">
        <v>81.817999999999998</v>
      </c>
      <c r="AX54" s="23">
        <v>90.909000000000006</v>
      </c>
      <c r="AY54" s="23">
        <f>-1*AR54+AS54*0.5+AT54*0.5+AV54+AW54*0.5+AX54*0.5</f>
        <v>172.90449999999998</v>
      </c>
      <c r="AZ54" s="24">
        <f>AY54/192.0565</f>
        <v>0.90027934488028249</v>
      </c>
      <c r="BA54" s="30">
        <v>0</v>
      </c>
      <c r="BB54" s="25">
        <f>BA54/17.469*100</f>
        <v>0</v>
      </c>
      <c r="BC54" s="25">
        <v>0.92649783817171094</v>
      </c>
      <c r="BD54" s="25">
        <f>BB54+BC54*0.5</f>
        <v>0.46324891908585547</v>
      </c>
      <c r="BE54" s="26">
        <f>BD54/574.6353</f>
        <v>8.0616161082665034E-4</v>
      </c>
      <c r="BF54" s="27">
        <v>6</v>
      </c>
      <c r="BG54" s="27">
        <v>0</v>
      </c>
      <c r="BH54" s="27">
        <v>1</v>
      </c>
      <c r="BI54" s="27">
        <v>0</v>
      </c>
      <c r="BJ54" s="27">
        <v>6</v>
      </c>
      <c r="BK54" s="27">
        <v>2</v>
      </c>
      <c r="BL54" s="27">
        <v>0</v>
      </c>
      <c r="BM54" s="27">
        <v>0</v>
      </c>
      <c r="BN54" s="27">
        <v>0</v>
      </c>
      <c r="BO54" s="27">
        <v>0</v>
      </c>
      <c r="BP54" s="27">
        <v>0</v>
      </c>
      <c r="BQ54" s="27">
        <f>BF54+BG54+BH54+BI54+BJ54+BK54+BL54+BM54+BP54+(BN54*0.5+BO54)</f>
        <v>15</v>
      </c>
      <c r="BR54" s="28">
        <f>BQ54/267.537496143959</f>
        <v>5.6066907316530551E-2</v>
      </c>
      <c r="BS54" s="12">
        <v>37</v>
      </c>
      <c r="BT54" s="12">
        <v>58</v>
      </c>
      <c r="BU54" s="29">
        <f>BS54/DA54*100000000000/165.8</f>
        <v>24.536075851539138</v>
      </c>
      <c r="BV54" s="29">
        <f>BT54/DA54*100000000000/386.3</f>
        <v>16.507875815515245</v>
      </c>
      <c r="BW54" s="12">
        <v>36.235999999999997</v>
      </c>
      <c r="BX54" s="12">
        <v>1.4E-2</v>
      </c>
      <c r="BY54" s="29">
        <f>BX54/76.76*100</f>
        <v>1.8238665971860343E-2</v>
      </c>
      <c r="BZ54" s="12">
        <v>0</v>
      </c>
      <c r="CA54" s="12">
        <v>0</v>
      </c>
      <c r="CB54" s="29">
        <f>BZ54/623531*100</f>
        <v>0</v>
      </c>
      <c r="CC54" s="12">
        <v>1696.0150000000001</v>
      </c>
      <c r="CD54" s="12">
        <v>0.67</v>
      </c>
      <c r="CE54" s="29">
        <f>CD54/24.87*100</f>
        <v>2.6940088459991958</v>
      </c>
      <c r="CF54" s="12">
        <v>5492.97</v>
      </c>
      <c r="CG54" s="12">
        <v>2.17</v>
      </c>
      <c r="CH54" s="29">
        <f>CG54/58.916*100</f>
        <v>3.6832099938896059</v>
      </c>
      <c r="CI54" s="12">
        <v>0</v>
      </c>
      <c r="CJ54" s="29">
        <v>0</v>
      </c>
      <c r="CK54" s="12">
        <v>1</v>
      </c>
      <c r="CL54" s="29">
        <v>5.0999999999999997E-2</v>
      </c>
      <c r="CM54" s="12">
        <v>0</v>
      </c>
      <c r="CN54" s="12">
        <v>0</v>
      </c>
      <c r="CO54" s="29">
        <f>CN54/21.145*100</f>
        <v>0</v>
      </c>
      <c r="CP54" s="12">
        <v>1</v>
      </c>
      <c r="CQ54" s="12">
        <v>5.6000000000000001E-2</v>
      </c>
      <c r="CR54" s="29">
        <f>CQ54/40.952*100</f>
        <v>0.13674545809728464</v>
      </c>
      <c r="CS54" s="12">
        <v>1</v>
      </c>
      <c r="CT54" s="12">
        <v>5.6000000000000001E-2</v>
      </c>
      <c r="CU54" s="29">
        <f>CT54/99.677*100</f>
        <v>5.6181466135618044E-2</v>
      </c>
      <c r="CV54" s="29">
        <f>CW54/467.6729176</f>
        <v>5.4065854536645135E-2</v>
      </c>
      <c r="CW54" s="12">
        <f>BU54*0.5+BV54*0.5+BY54*0.5+CB54+CE54+CH54*0.5+CJ54*0.5+CL54*0.5+CO54+CR54+CU54*0.5+CU54*0.5+BA54</f>
        <v>25.285135933690025</v>
      </c>
      <c r="CX54" s="12">
        <f>AK54+AQ54+AZ54+BR54+CV54</f>
        <v>1.5617897922542225</v>
      </c>
      <c r="CY54" s="29">
        <f>CX54/3.9123</f>
        <v>0.39919990600266403</v>
      </c>
      <c r="CZ54" s="12">
        <v>201801.92409256732</v>
      </c>
      <c r="DA54" s="12">
        <v>909519662.42859304</v>
      </c>
    </row>
    <row r="55" spans="1:105" s="4" customFormat="1" x14ac:dyDescent="0.25">
      <c r="A55" s="2">
        <v>52000</v>
      </c>
      <c r="B55" s="3" t="s">
        <v>132</v>
      </c>
      <c r="E55" s="3" t="s">
        <v>133</v>
      </c>
      <c r="F55" s="2">
        <v>2457.7779999999998</v>
      </c>
      <c r="G55" s="3">
        <v>102</v>
      </c>
      <c r="H55" s="5">
        <v>30</v>
      </c>
      <c r="I55" s="5">
        <v>29.4</v>
      </c>
      <c r="J55" s="5">
        <v>21</v>
      </c>
      <c r="K55" s="5">
        <v>6.1739999999999995</v>
      </c>
      <c r="L55" s="5">
        <v>25586</v>
      </c>
      <c r="M55" s="5">
        <v>103727</v>
      </c>
      <c r="N55" s="6" t="s">
        <v>101</v>
      </c>
      <c r="O55" s="5">
        <v>1.4929054348141485E-2</v>
      </c>
      <c r="P55" s="5">
        <v>6.0407026159221833E-3</v>
      </c>
      <c r="Q55" s="5">
        <v>7.3644795051676388E-3</v>
      </c>
      <c r="R55" s="39">
        <v>4.3130913128448245E-2</v>
      </c>
      <c r="S55" s="11">
        <f>R55/3.69679559721054</f>
        <v>1.166710790312377E-2</v>
      </c>
      <c r="T55" s="18">
        <v>23.13</v>
      </c>
      <c r="U55" s="18">
        <v>18.32</v>
      </c>
      <c r="V55" s="18">
        <v>15.226000000000001</v>
      </c>
      <c r="W55" s="18">
        <v>38.595999999999997</v>
      </c>
      <c r="X55" s="18">
        <v>28.731000000000002</v>
      </c>
      <c r="Y55" s="19">
        <v>36.700000000000003</v>
      </c>
      <c r="Z55" s="19">
        <v>50.896999999999998</v>
      </c>
      <c r="AA55" s="19">
        <v>92.32</v>
      </c>
      <c r="AB55" s="20">
        <v>18.31997869386478</v>
      </c>
      <c r="AC55" s="19">
        <v>36.985999999999997</v>
      </c>
      <c r="AD55" s="19">
        <v>14.682</v>
      </c>
      <c r="AE55" s="19">
        <v>0</v>
      </c>
      <c r="AF55" s="19">
        <v>21.484000000000002</v>
      </c>
      <c r="AG55" s="21">
        <v>0</v>
      </c>
      <c r="AH55" s="21">
        <v>0</v>
      </c>
      <c r="AI55" s="14">
        <f>T55-Y55-Z55-AA55*0.5+AB55*0.5+AC55*0.5+AD55*0.5-(AE55+AF55)*0.5-(AG55+AH55)*0.5</f>
        <v>-86.375010653067619</v>
      </c>
      <c r="AJ55" s="14">
        <f>(AI55+225.2635)</f>
        <v>138.88848934693237</v>
      </c>
      <c r="AK55" s="21">
        <f>AJ55/344.519957</f>
        <v>0.40313626692729554</v>
      </c>
      <c r="AL55" s="22">
        <v>7.7679999999999998</v>
      </c>
      <c r="AM55" s="22">
        <v>1.222</v>
      </c>
      <c r="AN55" s="22">
        <v>1.2853470437017995</v>
      </c>
      <c r="AO55" s="22">
        <v>6.3159999999999998</v>
      </c>
      <c r="AP55" s="22">
        <f>AL55+(0.25*AM55)+(AN55*0.5)+(AO55*0.5)</f>
        <v>11.874173521850899</v>
      </c>
      <c r="AQ55" s="22">
        <f>AP55/65.2067358611825</f>
        <v>0.18210041286424189</v>
      </c>
      <c r="AR55" s="23">
        <v>0.83799999999999997</v>
      </c>
      <c r="AS55" s="23">
        <v>53.533999999999999</v>
      </c>
      <c r="AT55" s="23">
        <v>62.631999999999998</v>
      </c>
      <c r="AU55" s="23">
        <v>11.798999999999999</v>
      </c>
      <c r="AV55" s="23">
        <v>0.47949999999999998</v>
      </c>
      <c r="AW55" s="23">
        <v>83.561999999999998</v>
      </c>
      <c r="AX55" s="23">
        <v>82.191999999999993</v>
      </c>
      <c r="AY55" s="23">
        <f>-1*AR55+AS55*0.5+AT55*0.5+AV55+AW55*0.5+AX55*0.5</f>
        <v>140.60149999999999</v>
      </c>
      <c r="AZ55" s="24">
        <f>AY55/192.0565</f>
        <v>0.73208404818373751</v>
      </c>
      <c r="BA55" s="25">
        <v>0.42099999999999999</v>
      </c>
      <c r="BB55" s="25">
        <f>BA55/17.469*100</f>
        <v>2.4099833991642337</v>
      </c>
      <c r="BC55" s="25">
        <v>0.49413218035824585</v>
      </c>
      <c r="BD55" s="25">
        <f>BB55+BC55*0.5</f>
        <v>2.6570494893433567</v>
      </c>
      <c r="BE55" s="26">
        <f>BD55/574.6353</f>
        <v>4.6238883851085315E-3</v>
      </c>
      <c r="BF55" s="27">
        <v>0</v>
      </c>
      <c r="BG55" s="27">
        <v>0</v>
      </c>
      <c r="BH55" s="27">
        <v>0</v>
      </c>
      <c r="BI55" s="27">
        <v>0</v>
      </c>
      <c r="BJ55" s="27">
        <v>4</v>
      </c>
      <c r="BK55" s="27">
        <v>3</v>
      </c>
      <c r="BL55" s="27">
        <v>0</v>
      </c>
      <c r="BM55" s="27">
        <v>1</v>
      </c>
      <c r="BN55" s="27">
        <v>5</v>
      </c>
      <c r="BO55" s="27">
        <v>1.2853470437017995</v>
      </c>
      <c r="BP55" s="27">
        <v>1.0529999999999999</v>
      </c>
      <c r="BQ55" s="27">
        <f>BF55+BG55+BH55+BI55+BJ55+BK55+BL55+BM55+BP55+(BN55*0.5+BO55)</f>
        <v>12.8383470437018</v>
      </c>
      <c r="BR55" s="28">
        <f>BQ55/267.537496143959</f>
        <v>4.7987094253112192E-2</v>
      </c>
      <c r="BS55" s="12">
        <v>351</v>
      </c>
      <c r="BT55" s="12">
        <v>653</v>
      </c>
      <c r="BU55" s="29">
        <f>BS55/DA55*100000000000/165.8</f>
        <v>86.135052248428593</v>
      </c>
      <c r="BV55" s="29">
        <f>BT55/DA55*100000000000/386.3</f>
        <v>68.777407959076427</v>
      </c>
      <c r="BW55" s="12">
        <v>41930.173000000003</v>
      </c>
      <c r="BX55" s="12">
        <v>5.84</v>
      </c>
      <c r="BY55" s="29">
        <f>BX55/76.76*100</f>
        <v>7.6081292339760287</v>
      </c>
      <c r="BZ55" s="12">
        <v>0</v>
      </c>
      <c r="CA55" s="12">
        <v>0</v>
      </c>
      <c r="CB55" s="29">
        <f>BZ55/623531*100</f>
        <v>0</v>
      </c>
      <c r="CC55" s="12">
        <v>994.23500000000001</v>
      </c>
      <c r="CD55" s="12">
        <v>0.13800000000000001</v>
      </c>
      <c r="CE55" s="29">
        <f>CD55/24.87*100</f>
        <v>0.55488540410132692</v>
      </c>
      <c r="CF55" s="12">
        <v>34402.686999999998</v>
      </c>
      <c r="CG55" s="12">
        <v>4.7910000000000004</v>
      </c>
      <c r="CH55" s="29">
        <f>CG55/58.916*100</f>
        <v>8.1319166270622585</v>
      </c>
      <c r="CI55" s="12">
        <v>0</v>
      </c>
      <c r="CJ55" s="29">
        <v>0</v>
      </c>
      <c r="CK55" s="12">
        <v>5</v>
      </c>
      <c r="CL55" s="29">
        <v>0.53600000000000003</v>
      </c>
      <c r="CM55" s="12">
        <v>0</v>
      </c>
      <c r="CN55" s="12">
        <v>0</v>
      </c>
      <c r="CO55" s="29">
        <f>CN55/21.145*100</f>
        <v>0</v>
      </c>
      <c r="CP55" s="12">
        <v>3</v>
      </c>
      <c r="CQ55" s="12">
        <v>0.17399999999999999</v>
      </c>
      <c r="CR55" s="29">
        <f>CQ55/40.952*100</f>
        <v>0.42488767337370575</v>
      </c>
      <c r="CS55" s="12">
        <v>12</v>
      </c>
      <c r="CT55" s="12">
        <v>2.4489999999999998</v>
      </c>
      <c r="CU55" s="29">
        <f>CT55/99.677*100</f>
        <v>2.4569359029665816</v>
      </c>
      <c r="CV55" s="29">
        <f>CW55/467.6729176</f>
        <v>0.1912703486739453</v>
      </c>
      <c r="CW55" s="12">
        <f>BU55*0.5+BV55*0.5+BY55*0.5+CB55+CE55+CH55*0.5+CJ55*0.5+CL55*0.5+CO55+CR55+CU55*0.5+CU55*0.5+BA55</f>
        <v>89.451962014713288</v>
      </c>
      <c r="CX55" s="12">
        <f>AK55+AQ55+AZ55+BR55+CV55</f>
        <v>1.5565781709023323</v>
      </c>
      <c r="CY55" s="29">
        <f>CX55/3.9123</f>
        <v>0.39786779411147721</v>
      </c>
      <c r="CZ55" s="12">
        <v>384598.36395575089</v>
      </c>
      <c r="DA55" s="12">
        <v>2457778092.2480888</v>
      </c>
    </row>
    <row r="56" spans="1:105" s="4" customFormat="1" x14ac:dyDescent="0.25">
      <c r="A56" s="2">
        <v>78000</v>
      </c>
      <c r="B56" s="3" t="s">
        <v>216</v>
      </c>
      <c r="E56" s="3" t="s">
        <v>217</v>
      </c>
      <c r="F56" s="2">
        <v>467.42599999999999</v>
      </c>
      <c r="G56" s="3">
        <v>154</v>
      </c>
      <c r="H56" s="5">
        <v>2</v>
      </c>
      <c r="I56" s="5">
        <v>9.57</v>
      </c>
      <c r="J56" s="5">
        <v>3.38</v>
      </c>
      <c r="K56" s="5">
        <v>0.32346600000000003</v>
      </c>
      <c r="L56" s="5">
        <v>61</v>
      </c>
      <c r="M56" s="5">
        <v>250</v>
      </c>
      <c r="N56" s="6" t="s">
        <v>113</v>
      </c>
      <c r="O56" s="5">
        <v>7.8215767634854782E-4</v>
      </c>
      <c r="P56" s="5">
        <v>1.4401737652280668E-5</v>
      </c>
      <c r="Q56" s="5">
        <v>1.7749668613686981E-5</v>
      </c>
      <c r="R56" s="39">
        <v>1.5961319658669227E-3</v>
      </c>
      <c r="S56" s="11">
        <f>R56/3.69679559721054</f>
        <v>4.3176094644543033E-4</v>
      </c>
      <c r="T56" s="18">
        <v>12.5</v>
      </c>
      <c r="U56" s="18">
        <v>14.29</v>
      </c>
      <c r="V56" s="18"/>
      <c r="W56" s="18">
        <v>100</v>
      </c>
      <c r="X56" s="18">
        <v>100</v>
      </c>
      <c r="Y56" s="19">
        <v>8.4960000000000004</v>
      </c>
      <c r="Z56" s="19">
        <v>29.113</v>
      </c>
      <c r="AA56" s="19">
        <v>67.525000000000006</v>
      </c>
      <c r="AB56" s="19">
        <v>14.29</v>
      </c>
      <c r="AC56" s="19">
        <v>50</v>
      </c>
      <c r="AD56" s="19">
        <v>50</v>
      </c>
      <c r="AE56" s="19">
        <v>0</v>
      </c>
      <c r="AF56" s="19">
        <v>0</v>
      </c>
      <c r="AG56" s="21">
        <v>100</v>
      </c>
      <c r="AH56" s="21">
        <v>100</v>
      </c>
      <c r="AI56" s="14">
        <f>T56-Y56-Z56-AA56*0.5+AB56*0.5+AC56*0.5+AD56*0.5-(AE56+AF56)*0.5-(AG56+AH56)*0.5</f>
        <v>-101.7265</v>
      </c>
      <c r="AJ56" s="14">
        <f>(AI56+225.2635)</f>
        <v>123.53699999999999</v>
      </c>
      <c r="AK56" s="21">
        <f>AJ56/344.519957</f>
        <v>0.35857719557302742</v>
      </c>
      <c r="AL56" s="22">
        <v>0</v>
      </c>
      <c r="AM56" s="22">
        <v>0</v>
      </c>
      <c r="AN56" s="22">
        <v>0</v>
      </c>
      <c r="AO56" s="22">
        <v>14.286</v>
      </c>
      <c r="AP56" s="22">
        <f>AL56+(0.25*AM56)+(AN56*0.5)+(AO56*0.5)</f>
        <v>7.1429999999999998</v>
      </c>
      <c r="AQ56" s="22">
        <f>AP56/65.2067358611825</f>
        <v>0.10954389766122645</v>
      </c>
      <c r="AR56" s="23">
        <v>0.25700000000000001</v>
      </c>
      <c r="AS56" s="23">
        <v>80.138999999999996</v>
      </c>
      <c r="AT56" s="23">
        <v>85.713999999999999</v>
      </c>
      <c r="AU56" s="23">
        <v>48.802</v>
      </c>
      <c r="AV56" s="23">
        <v>1</v>
      </c>
      <c r="AW56" s="23">
        <v>100</v>
      </c>
      <c r="AX56" s="23">
        <v>100</v>
      </c>
      <c r="AY56" s="23">
        <f>-1*AR56+AS56*0.5+AT56*0.5+AV56+AW56*0.5+AX56*0.5</f>
        <v>183.6695</v>
      </c>
      <c r="AZ56" s="24">
        <f>AY56/192.0565</f>
        <v>0.95633055897613461</v>
      </c>
      <c r="BA56" s="25">
        <v>8.4000000000000005E-2</v>
      </c>
      <c r="BB56" s="25">
        <f>BA56/17.469*100</f>
        <v>0.48085179460759059</v>
      </c>
      <c r="BC56" s="25">
        <v>0</v>
      </c>
      <c r="BD56" s="25">
        <f>BB56+BC56*0.5</f>
        <v>0.48085179460759059</v>
      </c>
      <c r="BE56" s="26">
        <f>BD56/574.6353</f>
        <v>8.367947367792939E-4</v>
      </c>
      <c r="BF56" s="27">
        <v>0</v>
      </c>
      <c r="BG56" s="27">
        <v>0</v>
      </c>
      <c r="BH56" s="27">
        <v>0</v>
      </c>
      <c r="BI56" s="27">
        <v>0</v>
      </c>
      <c r="BJ56" s="27">
        <v>0</v>
      </c>
      <c r="BK56" s="27">
        <v>0</v>
      </c>
      <c r="BL56" s="27">
        <v>0</v>
      </c>
      <c r="BM56" s="27">
        <v>0</v>
      </c>
      <c r="BN56" s="27">
        <v>0</v>
      </c>
      <c r="BO56" s="27">
        <v>0</v>
      </c>
      <c r="BP56" s="27">
        <v>0</v>
      </c>
      <c r="BQ56" s="27">
        <f>BF56+BG56+BH56+BI56+BJ56+BK56+BL56+BM56+BP56+(BN56*0.5+BO56)</f>
        <v>0</v>
      </c>
      <c r="BR56" s="28">
        <f>BQ56/267.537496143959</f>
        <v>0</v>
      </c>
      <c r="BS56" s="12">
        <v>34</v>
      </c>
      <c r="BT56" s="12">
        <v>117</v>
      </c>
      <c r="BU56" s="29">
        <f>BS56/DA56*100000000000/165.8</f>
        <v>43.871382003502077</v>
      </c>
      <c r="BV56" s="29">
        <f>BT56/DA56*100000000000/386.3</f>
        <v>64.79598231587272</v>
      </c>
      <c r="BW56" s="12">
        <v>0</v>
      </c>
      <c r="BX56" s="12">
        <v>0</v>
      </c>
      <c r="BY56" s="29">
        <f>BX56/76.76*100</f>
        <v>0</v>
      </c>
      <c r="BZ56" s="12">
        <v>0</v>
      </c>
      <c r="CA56" s="12">
        <v>0</v>
      </c>
      <c r="CB56" s="29">
        <f>BZ56/623531*100</f>
        <v>0</v>
      </c>
      <c r="CC56" s="12">
        <v>244.06200000000001</v>
      </c>
      <c r="CD56" s="12">
        <v>0.19</v>
      </c>
      <c r="CE56" s="29">
        <f>CD56/24.87*100</f>
        <v>0.76397265782066748</v>
      </c>
      <c r="CF56" s="12">
        <v>683.16499999999996</v>
      </c>
      <c r="CG56" s="12">
        <v>0.53200000000000003</v>
      </c>
      <c r="CH56" s="29">
        <f>CG56/58.916*100</f>
        <v>0.90298051463100026</v>
      </c>
      <c r="CI56" s="12">
        <v>0</v>
      </c>
      <c r="CJ56" s="29">
        <v>0</v>
      </c>
      <c r="CK56" s="12">
        <v>0</v>
      </c>
      <c r="CL56" s="29">
        <v>0</v>
      </c>
      <c r="CM56" s="12">
        <v>0</v>
      </c>
      <c r="CN56" s="12">
        <v>0</v>
      </c>
      <c r="CO56" s="29">
        <f>CN56/21.145*100</f>
        <v>0</v>
      </c>
      <c r="CP56" s="12">
        <v>0</v>
      </c>
      <c r="CQ56" s="12">
        <v>0</v>
      </c>
      <c r="CR56" s="29">
        <f>CQ56/40.952*100</f>
        <v>0</v>
      </c>
      <c r="CS56" s="12">
        <v>0</v>
      </c>
      <c r="CT56" s="12">
        <v>0</v>
      </c>
      <c r="CU56" s="29">
        <f>CT56/99.677*100</f>
        <v>0</v>
      </c>
      <c r="CV56" s="29">
        <f>CW56/467.6729176</f>
        <v>0.11895738021419175</v>
      </c>
      <c r="CW56" s="12">
        <f>BU56*0.5+BV56*0.5+BY56*0.5+CB56+CE56+CH56*0.5+CJ56*0.5+CL56*0.5+CO56+CR56+CU56*0.5+CU56*0.5+BA56</f>
        <v>55.633145074823567</v>
      </c>
      <c r="CX56" s="12">
        <f>AK56+AQ56+AZ56+BR56+CV56</f>
        <v>1.5434090324245802</v>
      </c>
      <c r="CY56" s="29">
        <f>CX56/3.9123</f>
        <v>0.39450170805525653</v>
      </c>
      <c r="CZ56" s="12">
        <v>209229.8659102816</v>
      </c>
      <c r="DA56" s="12">
        <v>467426225.54630029</v>
      </c>
    </row>
    <row r="57" spans="1:105" s="4" customFormat="1" x14ac:dyDescent="0.25">
      <c r="A57" s="2">
        <v>45000</v>
      </c>
      <c r="B57" s="3" t="s">
        <v>178</v>
      </c>
      <c r="E57" s="3" t="s">
        <v>179</v>
      </c>
      <c r="F57" s="2">
        <v>1992.635</v>
      </c>
      <c r="G57" s="3">
        <v>88</v>
      </c>
      <c r="H57" s="5">
        <v>6</v>
      </c>
      <c r="I57" s="5">
        <v>42.8</v>
      </c>
      <c r="J57" s="5">
        <v>18.600000000000001</v>
      </c>
      <c r="K57" s="5">
        <v>7.9608000000000008</v>
      </c>
      <c r="L57" s="5">
        <v>1930</v>
      </c>
      <c r="M57" s="5">
        <v>8900</v>
      </c>
      <c r="N57" s="6" t="s">
        <v>116</v>
      </c>
      <c r="O57" s="5">
        <v>1.9249630038011785E-2</v>
      </c>
      <c r="P57" s="5">
        <v>4.5566153555576543E-4</v>
      </c>
      <c r="Q57" s="5">
        <v>6.3188820264725655E-4</v>
      </c>
      <c r="R57" s="39">
        <v>3.9569187147517448E-2</v>
      </c>
      <c r="S57" s="11">
        <f>R57/3.69679559721054</f>
        <v>1.0703644847817618E-2</v>
      </c>
      <c r="T57" s="18">
        <v>25.89</v>
      </c>
      <c r="U57" s="18">
        <v>17.53</v>
      </c>
      <c r="V57" s="18">
        <v>22.986999999999998</v>
      </c>
      <c r="W57" s="18">
        <v>33.332999999999998</v>
      </c>
      <c r="X57" s="18">
        <v>9.5269999999999992</v>
      </c>
      <c r="Y57" s="19">
        <v>24.161999999999999</v>
      </c>
      <c r="Z57" s="19">
        <v>24.48</v>
      </c>
      <c r="AA57" s="19">
        <v>99.094999999999999</v>
      </c>
      <c r="AB57" s="20">
        <v>17.52997961263371</v>
      </c>
      <c r="AC57" s="19">
        <v>23.611000000000001</v>
      </c>
      <c r="AD57" s="19">
        <v>7.5019999999999998</v>
      </c>
      <c r="AE57" s="19">
        <v>0</v>
      </c>
      <c r="AF57" s="19">
        <v>19.108000000000001</v>
      </c>
      <c r="AG57" s="21">
        <v>0</v>
      </c>
      <c r="AH57" s="21">
        <v>0</v>
      </c>
      <c r="AI57" s="14">
        <f>T57-Y57-Z57-AA57*0.5+AB57*0.5+AC57*0.5+AD57*0.5-(AE57+AF57)*0.5-(AG57+AH57)*0.5</f>
        <v>-57.532010193683142</v>
      </c>
      <c r="AJ57" s="14">
        <f>(AI57+225.2635)</f>
        <v>167.73148980631686</v>
      </c>
      <c r="AK57" s="21">
        <f>AJ57/344.519957</f>
        <v>0.48685565639472339</v>
      </c>
      <c r="AL57" s="22">
        <v>4.508</v>
      </c>
      <c r="AM57" s="22">
        <v>1.7450000000000001</v>
      </c>
      <c r="AN57" s="22">
        <v>1.2853470437017995</v>
      </c>
      <c r="AO57" s="22">
        <v>2.0619999999999998</v>
      </c>
      <c r="AP57" s="22">
        <f>AL57+(0.25*AM57)+(AN57*0.5)+(AO57*0.5)</f>
        <v>6.6179235218508996</v>
      </c>
      <c r="AQ57" s="22">
        <f>AP57/65.2067358611825</f>
        <v>0.1014914093528571</v>
      </c>
      <c r="AR57" s="23">
        <v>1.266</v>
      </c>
      <c r="AS57" s="23">
        <v>67.83</v>
      </c>
      <c r="AT57" s="23">
        <v>58.762999999999998</v>
      </c>
      <c r="AU57" s="23">
        <v>36.921999999999997</v>
      </c>
      <c r="AV57" s="23">
        <v>0.56999999999999995</v>
      </c>
      <c r="AW57" s="23">
        <v>68.055999999999997</v>
      </c>
      <c r="AX57" s="23">
        <v>59.722000000000001</v>
      </c>
      <c r="AY57" s="23">
        <f>-1*AR57+AS57*0.5+AT57*0.5+AV57+AW57*0.5+AX57*0.5</f>
        <v>126.48950000000001</v>
      </c>
      <c r="AZ57" s="24">
        <f>AY57/192.0565</f>
        <v>0.65860567072710374</v>
      </c>
      <c r="BA57" s="25">
        <v>0.08</v>
      </c>
      <c r="BB57" s="25">
        <f>BA57/17.469*100</f>
        <v>0.45795409010246724</v>
      </c>
      <c r="BC57" s="25">
        <v>0.49413218035824585</v>
      </c>
      <c r="BD57" s="25">
        <f>BB57+BC57*0.5</f>
        <v>0.70502018028159019</v>
      </c>
      <c r="BE57" s="26">
        <f>BD57/574.6353</f>
        <v>1.2269002274687792E-3</v>
      </c>
      <c r="BF57" s="27">
        <v>0</v>
      </c>
      <c r="BG57" s="27">
        <v>0</v>
      </c>
      <c r="BH57" s="27">
        <v>1</v>
      </c>
      <c r="BI57" s="27">
        <v>0</v>
      </c>
      <c r="BJ57" s="27">
        <v>3</v>
      </c>
      <c r="BK57" s="27">
        <v>3</v>
      </c>
      <c r="BL57" s="27">
        <v>0</v>
      </c>
      <c r="BM57" s="27">
        <v>1</v>
      </c>
      <c r="BN57" s="27">
        <v>5</v>
      </c>
      <c r="BO57" s="27">
        <v>1.2853470437017995</v>
      </c>
      <c r="BP57" s="27">
        <v>5.1550000000000002</v>
      </c>
      <c r="BQ57" s="27">
        <f>BF57+BG57+BH57+BI57+BJ57+BK57+BL57+BM57+BP57+(BN57*0.5+BO57)</f>
        <v>16.940347043701799</v>
      </c>
      <c r="BR57" s="28">
        <f>BQ57/267.537496143959</f>
        <v>6.331952450727274E-2</v>
      </c>
      <c r="BS57" s="12">
        <v>73</v>
      </c>
      <c r="BT57" s="12">
        <v>301</v>
      </c>
      <c r="BU57" s="29">
        <f>BS57/DA57*100000000000/165.8</f>
        <v>22.095833743149523</v>
      </c>
      <c r="BV57" s="29">
        <f>BT57/DA57*100000000000/386.3</f>
        <v>39.103339360028642</v>
      </c>
      <c r="BW57" s="12">
        <v>9085.0020000000004</v>
      </c>
      <c r="BX57" s="12">
        <v>1.476</v>
      </c>
      <c r="BY57" s="29">
        <f>BX57/76.76*100</f>
        <v>1.922876498176133</v>
      </c>
      <c r="BZ57" s="12">
        <v>0</v>
      </c>
      <c r="CA57" s="12">
        <v>0</v>
      </c>
      <c r="CB57" s="29">
        <f>BZ57/623531*100</f>
        <v>0</v>
      </c>
      <c r="CC57" s="12">
        <v>8847.2800000000007</v>
      </c>
      <c r="CD57" s="12">
        <v>1.4379999999999999</v>
      </c>
      <c r="CE57" s="29">
        <f>CD57/24.87*100</f>
        <v>5.7820667470848406</v>
      </c>
      <c r="CF57" s="12">
        <v>155629.68100000001</v>
      </c>
      <c r="CG57" s="12">
        <v>25.292000000000002</v>
      </c>
      <c r="CH57" s="29">
        <f>CG57/58.916*100</f>
        <v>42.928915744449732</v>
      </c>
      <c r="CI57" s="12">
        <v>0</v>
      </c>
      <c r="CJ57" s="29">
        <v>0</v>
      </c>
      <c r="CK57" s="12">
        <v>5</v>
      </c>
      <c r="CL57" s="29">
        <v>0.80300000000000005</v>
      </c>
      <c r="CM57" s="12">
        <v>0</v>
      </c>
      <c r="CN57" s="12">
        <v>0</v>
      </c>
      <c r="CO57" s="29">
        <f>CN57/21.145*100</f>
        <v>0</v>
      </c>
      <c r="CP57" s="12">
        <v>5</v>
      </c>
      <c r="CQ57" s="12">
        <v>0.17</v>
      </c>
      <c r="CR57" s="29">
        <f>CQ57/40.952*100</f>
        <v>0.41512014065247127</v>
      </c>
      <c r="CS57" s="12">
        <v>25</v>
      </c>
      <c r="CT57" s="12">
        <v>43.149000000000001</v>
      </c>
      <c r="CU57" s="29">
        <f>CT57/99.677*100</f>
        <v>43.288822897960408</v>
      </c>
      <c r="CV57" s="29">
        <f>CW57/467.6729176</f>
        <v>0.22022441022913689</v>
      </c>
      <c r="CW57" s="12">
        <f>BU57*0.5+BV57*0.5+BY57*0.5+CB57+CE57+CH57*0.5+CJ57*0.5+CL57*0.5+CO57+CR57+CU57*0.5+CU57*0.5+BA57</f>
        <v>102.99299245859973</v>
      </c>
      <c r="CX57" s="12">
        <f>AK57+AQ57+AZ57+BR57+CV57</f>
        <v>1.5304966712110937</v>
      </c>
      <c r="CY57" s="29">
        <f>CX57/3.9123</f>
        <v>0.39120125532579136</v>
      </c>
      <c r="CZ57" s="12">
        <v>431320.01947364677</v>
      </c>
      <c r="DA57" s="12">
        <v>1992635854.0995619</v>
      </c>
    </row>
    <row r="58" spans="1:105" s="4" customFormat="1" x14ac:dyDescent="0.25">
      <c r="A58" s="2">
        <v>107000</v>
      </c>
      <c r="B58" s="3" t="s">
        <v>224</v>
      </c>
      <c r="E58" s="3" t="s">
        <v>225</v>
      </c>
      <c r="F58" s="2">
        <v>301.47699999999998</v>
      </c>
      <c r="G58" s="3">
        <v>212</v>
      </c>
      <c r="H58" s="5">
        <v>2</v>
      </c>
      <c r="I58" s="5">
        <v>0</v>
      </c>
      <c r="J58" s="5">
        <v>5.93</v>
      </c>
      <c r="K58" s="5">
        <v>0</v>
      </c>
      <c r="L58" s="5">
        <v>155</v>
      </c>
      <c r="M58" s="5">
        <v>600</v>
      </c>
      <c r="N58" s="6" t="s">
        <v>101</v>
      </c>
      <c r="O58" s="5">
        <v>0</v>
      </c>
      <c r="P58" s="5">
        <v>3.6594579280385306E-5</v>
      </c>
      <c r="Q58" s="5">
        <v>4.2599204672848761E-5</v>
      </c>
      <c r="R58" s="39">
        <v>7.8593321413987722E-5</v>
      </c>
      <c r="S58" s="11">
        <f>R58/3.69679559721054</f>
        <v>2.1259850415665724E-5</v>
      </c>
      <c r="T58" s="18">
        <v>33.332999999999998</v>
      </c>
      <c r="U58" s="18">
        <v>14.29</v>
      </c>
      <c r="V58" s="18">
        <v>49.453000000000003</v>
      </c>
      <c r="W58" s="18">
        <v>100</v>
      </c>
      <c r="X58" s="18">
        <v>100</v>
      </c>
      <c r="Y58" s="19">
        <v>17.327000000000002</v>
      </c>
      <c r="Z58" s="19">
        <v>0</v>
      </c>
      <c r="AA58" s="19">
        <v>76.72</v>
      </c>
      <c r="AB58" s="19">
        <v>14.29</v>
      </c>
      <c r="AC58" s="19">
        <v>11.111000000000001</v>
      </c>
      <c r="AD58" s="19">
        <v>0.55500000000000005</v>
      </c>
      <c r="AE58" s="19">
        <v>0</v>
      </c>
      <c r="AF58" s="19">
        <v>0</v>
      </c>
      <c r="AG58" s="21">
        <v>0</v>
      </c>
      <c r="AH58" s="21">
        <v>0</v>
      </c>
      <c r="AI58" s="14">
        <f>T58-Y58-Z58-AA58*0.5+AB58*0.5+AC58*0.5+AD58*0.5-(AE58+AF58)*0.5-(AG58+AH58)*0.5</f>
        <v>-9.376000000000003</v>
      </c>
      <c r="AJ58" s="14">
        <f>(AI58+225.2635)</f>
        <v>215.88749999999999</v>
      </c>
      <c r="AK58" s="21">
        <f>AJ58/344.519957</f>
        <v>0.62663278458495808</v>
      </c>
      <c r="AL58" s="22">
        <v>0</v>
      </c>
      <c r="AM58" s="22">
        <v>0.17499999999999999</v>
      </c>
      <c r="AN58" s="22">
        <v>0</v>
      </c>
      <c r="AO58" s="22">
        <v>10</v>
      </c>
      <c r="AP58" s="22">
        <f>AL58+(0.25*AM58)+(AN58*0.5)+(AO58*0.5)</f>
        <v>5.0437500000000002</v>
      </c>
      <c r="AQ58" s="22">
        <f>AP58/65.2067358611825</f>
        <v>7.7350137733278868E-2</v>
      </c>
      <c r="AR58" s="23">
        <v>0.80100000000000005</v>
      </c>
      <c r="AS58" s="23">
        <v>26.335999999999999</v>
      </c>
      <c r="AT58" s="23">
        <v>42.856999999999999</v>
      </c>
      <c r="AU58" s="23">
        <v>21.550999999999998</v>
      </c>
      <c r="AV58" s="23">
        <v>0.111</v>
      </c>
      <c r="AW58" s="23">
        <v>55.555999999999997</v>
      </c>
      <c r="AX58" s="23">
        <v>77.778000000000006</v>
      </c>
      <c r="AY58" s="23">
        <f>-1*AR58+AS58*0.5+AT58*0.5+AV58+AW58*0.5+AX58*0.5</f>
        <v>100.5735</v>
      </c>
      <c r="AZ58" s="24">
        <f>AY58/192.0565</f>
        <v>0.52366621280716874</v>
      </c>
      <c r="BA58" s="25">
        <v>1.9E-2</v>
      </c>
      <c r="BB58" s="25">
        <f>BA58/17.469*100</f>
        <v>0.10876409639933594</v>
      </c>
      <c r="BC58" s="25">
        <v>0.55589870290302656</v>
      </c>
      <c r="BD58" s="25">
        <f>BB58+BC58*0.5</f>
        <v>0.38671344785084921</v>
      </c>
      <c r="BE58" s="26">
        <f>BD58/574.6353</f>
        <v>6.7297196648178281E-4</v>
      </c>
      <c r="BF58" s="27">
        <v>7</v>
      </c>
      <c r="BG58" s="27">
        <v>0</v>
      </c>
      <c r="BH58" s="27">
        <v>0</v>
      </c>
      <c r="BI58" s="27">
        <v>0</v>
      </c>
      <c r="BJ58" s="27">
        <v>0</v>
      </c>
      <c r="BK58" s="27">
        <v>2</v>
      </c>
      <c r="BL58" s="27">
        <v>0</v>
      </c>
      <c r="BM58" s="27">
        <v>0</v>
      </c>
      <c r="BN58" s="27">
        <v>0</v>
      </c>
      <c r="BO58" s="27">
        <v>0</v>
      </c>
      <c r="BP58" s="27">
        <v>4.7619999999999996</v>
      </c>
      <c r="BQ58" s="27">
        <f>BF58+BG58+BH58+BI58+BJ58+BK58+BL58+BM58+BP58+(BN58*0.5+BO58)</f>
        <v>13.762</v>
      </c>
      <c r="BR58" s="28">
        <f>BQ58/267.537496143959</f>
        <v>5.1439518566006232E-2</v>
      </c>
      <c r="BS58" s="12">
        <v>50</v>
      </c>
      <c r="BT58" s="12">
        <v>77</v>
      </c>
      <c r="BU58" s="29">
        <f>BS58/DA58*100000000000/165.8</f>
        <v>100.03010236673749</v>
      </c>
      <c r="BV58" s="29">
        <f>BT58/DA58*100000000000/386.3</f>
        <v>66.116712652093753</v>
      </c>
      <c r="BW58" s="12">
        <v>38278.68</v>
      </c>
      <c r="BX58" s="12">
        <v>42.579000000000001</v>
      </c>
      <c r="BY58" s="29">
        <f>BX58/76.76*100</f>
        <v>55.470297029702962</v>
      </c>
      <c r="BZ58" s="12">
        <v>0</v>
      </c>
      <c r="CA58" s="12">
        <v>0</v>
      </c>
      <c r="CB58" s="29">
        <f>BZ58/623531*100</f>
        <v>0</v>
      </c>
      <c r="CC58" s="12">
        <v>20.96</v>
      </c>
      <c r="CD58" s="12">
        <v>2.3E-2</v>
      </c>
      <c r="CE58" s="29">
        <f>CD58/24.87*100</f>
        <v>9.2480900683554482E-2</v>
      </c>
      <c r="CF58" s="12">
        <v>25.117999999999999</v>
      </c>
      <c r="CG58" s="12">
        <v>2.8000000000000001E-2</v>
      </c>
      <c r="CH58" s="29">
        <f>CG58/58.916*100</f>
        <v>4.7525290243736848E-2</v>
      </c>
      <c r="CI58" s="12">
        <v>0</v>
      </c>
      <c r="CJ58" s="29">
        <v>0</v>
      </c>
      <c r="CK58" s="12">
        <v>2</v>
      </c>
      <c r="CL58" s="29">
        <v>2E-3</v>
      </c>
      <c r="CM58" s="12">
        <v>0</v>
      </c>
      <c r="CN58" s="12">
        <v>0</v>
      </c>
      <c r="CO58" s="29">
        <f>CN58/21.145*100</f>
        <v>0</v>
      </c>
      <c r="CP58" s="12">
        <v>0</v>
      </c>
      <c r="CQ58" s="12">
        <v>0</v>
      </c>
      <c r="CR58" s="29">
        <f>CQ58/40.952*100</f>
        <v>0</v>
      </c>
      <c r="CS58" s="12">
        <v>0</v>
      </c>
      <c r="CT58" s="12">
        <v>0</v>
      </c>
      <c r="CU58" s="29">
        <f>CT58/99.677*100</f>
        <v>0</v>
      </c>
      <c r="CV58" s="29">
        <f>CW58/467.6729176</f>
        <v>0.23722733430752874</v>
      </c>
      <c r="CW58" s="12">
        <f>BU58*0.5+BV58*0.5+BY58*0.5+CB58+CE58+CH58*0.5+CJ58*0.5+CL58*0.5+CO58+CR58+CU58*0.5+CU58*0.5+BA58</f>
        <v>110.94479957007255</v>
      </c>
      <c r="CX58" s="12">
        <f>AK58+AQ58+AZ58+BR58+CV58</f>
        <v>1.5163159879989405</v>
      </c>
      <c r="CY58" s="29">
        <f>CX58/3.9123</f>
        <v>0.38757661426755119</v>
      </c>
      <c r="CZ58" s="12">
        <v>123297.18137428891</v>
      </c>
      <c r="DA58" s="12">
        <v>301477402.56954288</v>
      </c>
    </row>
    <row r="59" spans="1:105" s="4" customFormat="1" x14ac:dyDescent="0.25">
      <c r="A59" s="2">
        <v>46000</v>
      </c>
      <c r="B59" s="3" t="s">
        <v>270</v>
      </c>
      <c r="E59" s="3" t="s">
        <v>271</v>
      </c>
      <c r="F59" s="2">
        <v>196.727</v>
      </c>
      <c r="G59" s="3">
        <v>90</v>
      </c>
      <c r="H59" s="5">
        <v>1</v>
      </c>
      <c r="I59" s="5">
        <v>0</v>
      </c>
      <c r="J59" s="5">
        <v>2.44</v>
      </c>
      <c r="K59" s="5">
        <v>0</v>
      </c>
      <c r="L59" s="5">
        <v>600</v>
      </c>
      <c r="M59" s="5">
        <v>2000</v>
      </c>
      <c r="N59" s="6" t="s">
        <v>116</v>
      </c>
      <c r="O59" s="5">
        <v>0</v>
      </c>
      <c r="P59" s="5">
        <v>1.4165643592407216E-4</v>
      </c>
      <c r="Q59" s="5">
        <v>1.4199734890949585E-4</v>
      </c>
      <c r="R59" s="39">
        <v>2.8361969353502567E-4</v>
      </c>
      <c r="S59" s="11">
        <f>R59/3.69679559721054</f>
        <v>7.6720415310230892E-5</v>
      </c>
      <c r="T59" s="18">
        <v>17.390999999999998</v>
      </c>
      <c r="U59" s="18">
        <v>17.39</v>
      </c>
      <c r="V59" s="18">
        <v>7.1280000000000001</v>
      </c>
      <c r="W59" s="18">
        <v>100</v>
      </c>
      <c r="X59" s="18">
        <v>100</v>
      </c>
      <c r="Y59" s="19">
        <v>18.204000000000001</v>
      </c>
      <c r="Z59" s="19">
        <v>18.204000000000001</v>
      </c>
      <c r="AA59" s="19">
        <v>100</v>
      </c>
      <c r="AB59" s="20">
        <v>17.389979775453522</v>
      </c>
      <c r="AC59" s="19">
        <v>22.222000000000001</v>
      </c>
      <c r="AD59" s="19">
        <v>4.6109999999999998</v>
      </c>
      <c r="AE59" s="19">
        <v>0</v>
      </c>
      <c r="AF59" s="19">
        <v>18.204000000000001</v>
      </c>
      <c r="AG59" s="21">
        <v>0</v>
      </c>
      <c r="AH59" s="21">
        <v>0</v>
      </c>
      <c r="AI59" s="14">
        <f>T59-Y59-Z59-AA59*0.5+AB59*0.5+AC59*0.5+AD59*0.5-(AE59+AF59)*0.5-(AG59+AH59)*0.5</f>
        <v>-56.007510112273224</v>
      </c>
      <c r="AJ59" s="14">
        <f>(AI59+225.2635)</f>
        <v>169.25598988772677</v>
      </c>
      <c r="AK59" s="21">
        <f>AJ59/344.519957</f>
        <v>0.49128065428072365</v>
      </c>
      <c r="AL59" s="22">
        <v>0</v>
      </c>
      <c r="AM59" s="22">
        <v>0.34899999999999998</v>
      </c>
      <c r="AN59" s="22">
        <v>0.25706940874035988</v>
      </c>
      <c r="AO59" s="22">
        <v>4.3479999999999999</v>
      </c>
      <c r="AP59" s="22">
        <f>AL59+(0.25*AM59)+(AN59*0.5)+(AO59*0.5)</f>
        <v>2.3897847043701796</v>
      </c>
      <c r="AQ59" s="22">
        <f>AP59/65.2067358611825</f>
        <v>3.6649353365237475E-2</v>
      </c>
      <c r="AR59" s="23">
        <v>2.5489999999999999</v>
      </c>
      <c r="AS59" s="23">
        <v>67.805000000000007</v>
      </c>
      <c r="AT59" s="23">
        <v>65.216999999999999</v>
      </c>
      <c r="AU59" s="23"/>
      <c r="AV59" s="23">
        <v>0.77</v>
      </c>
      <c r="AW59" s="23">
        <v>77.778000000000006</v>
      </c>
      <c r="AX59" s="23">
        <v>77.778000000000006</v>
      </c>
      <c r="AY59" s="23">
        <f>-1*AR59+AS59*0.5+AT59*0.5+AV59+AW59*0.5+AX59*0.5</f>
        <v>142.51000000000002</v>
      </c>
      <c r="AZ59" s="24">
        <f>AY59/192.0565</f>
        <v>0.74202122812818117</v>
      </c>
      <c r="BA59" s="30">
        <v>0</v>
      </c>
      <c r="BB59" s="25">
        <f>BA59/17.469*100</f>
        <v>0</v>
      </c>
      <c r="BC59" s="25">
        <v>0</v>
      </c>
      <c r="BD59" s="25">
        <f>BB59+BC59*0.5</f>
        <v>0</v>
      </c>
      <c r="BE59" s="26">
        <f>BD59/574.6353</f>
        <v>0</v>
      </c>
      <c r="BF59" s="27">
        <v>0</v>
      </c>
      <c r="BG59" s="27">
        <v>0</v>
      </c>
      <c r="BH59" s="27">
        <v>0</v>
      </c>
      <c r="BI59" s="27">
        <v>0</v>
      </c>
      <c r="BJ59" s="27">
        <v>0</v>
      </c>
      <c r="BK59" s="27">
        <v>0</v>
      </c>
      <c r="BL59" s="27">
        <v>0</v>
      </c>
      <c r="BM59" s="27">
        <v>0</v>
      </c>
      <c r="BN59" s="27">
        <v>1</v>
      </c>
      <c r="BO59" s="27">
        <v>0.25706940874035988</v>
      </c>
      <c r="BP59" s="27">
        <v>8.6959999999999997</v>
      </c>
      <c r="BQ59" s="27">
        <f>BF59+BG59+BH59+BI59+BJ59+BK59+BL59+BM59+BP59+(BN59*0.5+BO59)</f>
        <v>9.4530694087403599</v>
      </c>
      <c r="BR59" s="28">
        <f>BQ59/267.537496143959</f>
        <v>3.5333624426438406E-2</v>
      </c>
      <c r="BS59" s="12">
        <v>13</v>
      </c>
      <c r="BT59" s="12">
        <v>30</v>
      </c>
      <c r="BU59" s="29">
        <f>BS59/DA59*100000000000/165.8</f>
        <v>39.856029767403037</v>
      </c>
      <c r="BV59" s="29">
        <f>BT59/DA59*100000000000/386.3</f>
        <v>39.475874084124072</v>
      </c>
      <c r="BW59" s="12">
        <v>18680.425999999999</v>
      </c>
      <c r="BX59" s="12">
        <v>28.318999999999999</v>
      </c>
      <c r="BY59" s="29">
        <f>BX59/76.76*100</f>
        <v>36.892912975508075</v>
      </c>
      <c r="BZ59" s="12">
        <v>0</v>
      </c>
      <c r="CA59" s="12">
        <v>0</v>
      </c>
      <c r="CB59" s="29">
        <f>BZ59/623531*100</f>
        <v>0</v>
      </c>
      <c r="CC59" s="12">
        <v>0</v>
      </c>
      <c r="CD59" s="12">
        <v>0</v>
      </c>
      <c r="CE59" s="29">
        <f>CD59/24.87*100</f>
        <v>0</v>
      </c>
      <c r="CF59" s="12">
        <v>155.71899999999999</v>
      </c>
      <c r="CG59" s="12">
        <v>0.23599999999999999</v>
      </c>
      <c r="CH59" s="29">
        <f>CG59/58.916*100</f>
        <v>0.40057030348292483</v>
      </c>
      <c r="CI59" s="12">
        <v>0</v>
      </c>
      <c r="CJ59" s="29">
        <v>0</v>
      </c>
      <c r="CK59" s="12">
        <v>2</v>
      </c>
      <c r="CL59" s="29">
        <v>7.2080000000000002</v>
      </c>
      <c r="CM59" s="12">
        <v>0</v>
      </c>
      <c r="CN59" s="12">
        <v>0</v>
      </c>
      <c r="CO59" s="29">
        <f>CN59/21.145*100</f>
        <v>0</v>
      </c>
      <c r="CP59" s="12">
        <v>0</v>
      </c>
      <c r="CQ59" s="12">
        <v>0</v>
      </c>
      <c r="CR59" s="29">
        <f>CQ59/40.952*100</f>
        <v>0</v>
      </c>
      <c r="CS59" s="12">
        <v>1</v>
      </c>
      <c r="CT59" s="12">
        <v>2.6890000000000001</v>
      </c>
      <c r="CU59" s="29">
        <f>CT59/99.677*100</f>
        <v>2.6977136149763736</v>
      </c>
      <c r="CV59" s="29">
        <f>CW59/467.6729176</f>
        <v>0.13816153287606026</v>
      </c>
      <c r="CW59" s="12">
        <f>BU59*0.5+BV59*0.5+BY59*0.5+CB59+CE59+CH59*0.5+CJ59*0.5+CL59*0.5+CO59+CR59+CU59*0.5+CU59*0.5+BA59</f>
        <v>64.614407180235418</v>
      </c>
      <c r="CX59" s="12">
        <f>AK59+AQ59+AZ59+BR59+CV59</f>
        <v>1.4434463930766408</v>
      </c>
      <c r="CY59" s="29">
        <f>CX59/3.9123</f>
        <v>0.36895084555801977</v>
      </c>
      <c r="CZ59" s="12">
        <v>98795.181432089506</v>
      </c>
      <c r="DA59" s="12">
        <v>196727372.50131187</v>
      </c>
    </row>
    <row r="60" spans="1:105" s="4" customFormat="1" x14ac:dyDescent="0.25">
      <c r="A60" s="2">
        <v>96000</v>
      </c>
      <c r="B60" s="3" t="s">
        <v>139</v>
      </c>
      <c r="E60" s="3" t="s">
        <v>140</v>
      </c>
      <c r="F60" s="2">
        <v>1894.491</v>
      </c>
      <c r="G60" s="3">
        <v>190</v>
      </c>
      <c r="H60" s="5">
        <v>22</v>
      </c>
      <c r="I60" s="5">
        <v>6.47</v>
      </c>
      <c r="J60" s="5">
        <v>25</v>
      </c>
      <c r="K60" s="5">
        <v>1.6174999999999999</v>
      </c>
      <c r="L60" s="5">
        <v>3881</v>
      </c>
      <c r="M60" s="5">
        <v>12050</v>
      </c>
      <c r="N60" s="6" t="s">
        <v>113</v>
      </c>
      <c r="O60" s="5">
        <v>3.9111994506185379E-3</v>
      </c>
      <c r="P60" s="5">
        <v>9.1628104636887339E-4</v>
      </c>
      <c r="Q60" s="5">
        <v>8.5553402717971261E-4</v>
      </c>
      <c r="R60" s="39">
        <v>9.600288676704578E-3</v>
      </c>
      <c r="S60" s="11">
        <f>R60/3.69679559721054</f>
        <v>2.5969216918426833E-3</v>
      </c>
      <c r="T60" s="18">
        <v>17.7</v>
      </c>
      <c r="U60" s="18">
        <v>15.38</v>
      </c>
      <c r="V60" s="18"/>
      <c r="W60" s="18">
        <v>71.429000000000002</v>
      </c>
      <c r="X60" s="18">
        <v>78.204999999999998</v>
      </c>
      <c r="Y60" s="19">
        <v>18.579999999999998</v>
      </c>
      <c r="Z60" s="19">
        <v>86.954999999999998</v>
      </c>
      <c r="AA60" s="19">
        <v>100</v>
      </c>
      <c r="AB60" s="19">
        <v>15.38</v>
      </c>
      <c r="AC60" s="19">
        <v>33.332999999999998</v>
      </c>
      <c r="AD60" s="19">
        <v>9.5269999999999992</v>
      </c>
      <c r="AE60" s="19">
        <v>0</v>
      </c>
      <c r="AF60" s="19">
        <v>0.498</v>
      </c>
      <c r="AG60" s="21">
        <v>0</v>
      </c>
      <c r="AH60" s="21">
        <v>0</v>
      </c>
      <c r="AI60" s="14">
        <f>T60-Y60-Z60-AA60*0.5+AB60*0.5+AC60*0.5+AD60*0.5-(AE60+AF60)*0.5-(AG60+AH60)*0.5</f>
        <v>-108.96399999999998</v>
      </c>
      <c r="AJ60" s="14">
        <f>(AI60+225.2635)</f>
        <v>116.29950000000001</v>
      </c>
      <c r="AK60" s="21">
        <f>AJ60/344.519957</f>
        <v>0.33756970427115202</v>
      </c>
      <c r="AL60" s="22">
        <v>0</v>
      </c>
      <c r="AM60" s="22">
        <v>0.69799999999999995</v>
      </c>
      <c r="AN60" s="22">
        <v>0.25706940874035988</v>
      </c>
      <c r="AO60" s="22">
        <v>20.513000000000002</v>
      </c>
      <c r="AP60" s="22">
        <f>AL60+(0.25*AM60)+(AN60*0.5)+(AO60*0.5)</f>
        <v>10.559534704370181</v>
      </c>
      <c r="AQ60" s="22">
        <f>AP60/65.2067358611825</f>
        <v>0.16193932367432398</v>
      </c>
      <c r="AR60" s="23">
        <v>0.51700000000000002</v>
      </c>
      <c r="AS60" s="23">
        <v>12.954000000000001</v>
      </c>
      <c r="AT60" s="23">
        <v>12.821</v>
      </c>
      <c r="AU60" s="23">
        <v>0</v>
      </c>
      <c r="AV60" s="23">
        <v>0</v>
      </c>
      <c r="AW60" s="23">
        <v>83.332999999999998</v>
      </c>
      <c r="AX60" s="23">
        <v>66.667000000000002</v>
      </c>
      <c r="AY60" s="23">
        <f>-1*AR60+AS60*0.5+AT60*0.5+AV60+AW60*0.5+AX60*0.5</f>
        <v>87.370499999999993</v>
      </c>
      <c r="AZ60" s="24">
        <f>AY60/192.0565</f>
        <v>0.45492081757191238</v>
      </c>
      <c r="BA60" s="30">
        <v>0</v>
      </c>
      <c r="BB60" s="25">
        <f>BA60/17.469*100</f>
        <v>0</v>
      </c>
      <c r="BC60" s="25">
        <v>0.92649783817171094</v>
      </c>
      <c r="BD60" s="25">
        <f>BB60+BC60*0.5</f>
        <v>0.46324891908585547</v>
      </c>
      <c r="BE60" s="26">
        <f>BD60/574.6353</f>
        <v>8.0616161082665034E-4</v>
      </c>
      <c r="BF60" s="27">
        <v>13</v>
      </c>
      <c r="BG60" s="27">
        <v>0</v>
      </c>
      <c r="BH60" s="27">
        <v>1</v>
      </c>
      <c r="BI60" s="27">
        <v>0</v>
      </c>
      <c r="BJ60" s="27">
        <v>0</v>
      </c>
      <c r="BK60" s="27">
        <v>1</v>
      </c>
      <c r="BL60" s="27">
        <v>0</v>
      </c>
      <c r="BM60" s="27">
        <v>0</v>
      </c>
      <c r="BN60" s="27">
        <v>1</v>
      </c>
      <c r="BO60" s="27">
        <v>0.25706940874035988</v>
      </c>
      <c r="BP60" s="27">
        <v>15.385</v>
      </c>
      <c r="BQ60" s="27">
        <f>BF60+BG60+BH60+BI60+BJ60+BK60+BL60+BM60+BP60+(BN60*0.5+BO60)</f>
        <v>31.142069408740358</v>
      </c>
      <c r="BR60" s="28">
        <f>BQ60/267.537496143959</f>
        <v>0.11640263461232048</v>
      </c>
      <c r="BS60" s="12">
        <v>152</v>
      </c>
      <c r="BT60" s="12">
        <v>398</v>
      </c>
      <c r="BU60" s="29">
        <f>BS60/DA60*100000000000/165.8</f>
        <v>48.391194056633651</v>
      </c>
      <c r="BV60" s="29">
        <f>BT60/DA60*100000000000/386.3</f>
        <v>54.383310453539714</v>
      </c>
      <c r="BW60" s="12">
        <v>78503.794999999998</v>
      </c>
      <c r="BX60" s="12">
        <v>16.963999999999999</v>
      </c>
      <c r="BY60" s="29">
        <f>BX60/76.76*100</f>
        <v>22.100052110474202</v>
      </c>
      <c r="BZ60" s="12">
        <v>4568.3819999999996</v>
      </c>
      <c r="CA60" s="12">
        <v>0.98699999999999999</v>
      </c>
      <c r="CB60" s="29">
        <f>BZ60/623531*100</f>
        <v>0.73266317151833671</v>
      </c>
      <c r="CC60" s="12">
        <v>13259.594999999999</v>
      </c>
      <c r="CD60" s="12">
        <v>2.8650000000000002</v>
      </c>
      <c r="CE60" s="29">
        <f>CD60/24.87*100</f>
        <v>11.51990349819059</v>
      </c>
      <c r="CF60" s="12">
        <v>138228.72899999999</v>
      </c>
      <c r="CG60" s="12">
        <v>29.87</v>
      </c>
      <c r="CH60" s="29">
        <f>CG60/58.916*100</f>
        <v>50.699300699300707</v>
      </c>
      <c r="CI60" s="12">
        <v>0</v>
      </c>
      <c r="CJ60" s="29">
        <v>0</v>
      </c>
      <c r="CK60" s="12">
        <v>3</v>
      </c>
      <c r="CL60" s="29">
        <v>16.315999999999999</v>
      </c>
      <c r="CM60" s="12">
        <v>0</v>
      </c>
      <c r="CN60" s="12">
        <v>0</v>
      </c>
      <c r="CO60" s="29">
        <f>CN60/21.145*100</f>
        <v>0</v>
      </c>
      <c r="CP60" s="12">
        <v>5</v>
      </c>
      <c r="CQ60" s="12">
        <v>15.427</v>
      </c>
      <c r="CR60" s="29">
        <f>CQ60/40.952*100</f>
        <v>37.670931822621604</v>
      </c>
      <c r="CS60" s="12">
        <v>5</v>
      </c>
      <c r="CT60" s="12">
        <v>23.847000000000001</v>
      </c>
      <c r="CU60" s="29">
        <f>CT60/99.677*100</f>
        <v>23.924275409572921</v>
      </c>
      <c r="CV60" s="29">
        <f>CW60/467.6729176</f>
        <v>0.36305865952901095</v>
      </c>
      <c r="CW60" s="12">
        <f>BU60*0.5+BV60*0.5+BY60*0.5+CB60+CE60+CH60*0.5+CJ60*0.5+CL60*0.5+CO60+CR60+CU60*0.5+CU60*0.5+BA60</f>
        <v>169.7927025618776</v>
      </c>
      <c r="CX60" s="12">
        <f>AK60+AQ60+AZ60+BR60+CV60</f>
        <v>1.4338911396587197</v>
      </c>
      <c r="CY60" s="29">
        <f>CX60/3.9123</f>
        <v>0.36650848341352138</v>
      </c>
      <c r="CZ60" s="12">
        <v>340143.39500417502</v>
      </c>
      <c r="DA60" s="12">
        <v>1894491771.1926701</v>
      </c>
    </row>
    <row r="61" spans="1:105" s="4" customFormat="1" x14ac:dyDescent="0.25">
      <c r="A61" s="2">
        <v>79000</v>
      </c>
      <c r="B61" s="3" t="s">
        <v>218</v>
      </c>
      <c r="E61" s="3" t="s">
        <v>219</v>
      </c>
      <c r="F61" s="2">
        <v>429.803</v>
      </c>
      <c r="G61" s="3">
        <v>156</v>
      </c>
      <c r="H61" s="5">
        <v>2</v>
      </c>
      <c r="I61" s="5">
        <v>0</v>
      </c>
      <c r="J61" s="5">
        <v>3.15</v>
      </c>
      <c r="K61" s="5">
        <v>0</v>
      </c>
      <c r="L61" s="5">
        <v>160</v>
      </c>
      <c r="M61" s="5">
        <v>460</v>
      </c>
      <c r="N61" s="6" t="s">
        <v>113</v>
      </c>
      <c r="O61" s="5">
        <v>0</v>
      </c>
      <c r="P61" s="5">
        <v>3.7775049579752572E-5</v>
      </c>
      <c r="Q61" s="5">
        <v>3.2659390249184049E-5</v>
      </c>
      <c r="R61" s="39">
        <v>7.0946005761993484E-5</v>
      </c>
      <c r="S61" s="11">
        <f>R61/3.69679559721054</f>
        <v>1.9191216797468222E-5</v>
      </c>
      <c r="T61" s="18">
        <v>7.6</v>
      </c>
      <c r="U61" s="18">
        <v>7.69</v>
      </c>
      <c r="V61" s="18">
        <v>10.903</v>
      </c>
      <c r="W61" s="18">
        <v>75</v>
      </c>
      <c r="X61" s="18">
        <v>78.875</v>
      </c>
      <c r="Y61" s="19">
        <v>0</v>
      </c>
      <c r="Z61" s="19">
        <v>73.587999999999994</v>
      </c>
      <c r="AA61" s="19">
        <v>100</v>
      </c>
      <c r="AB61" s="20">
        <v>7.6899910565404017</v>
      </c>
      <c r="AC61" s="19">
        <v>50</v>
      </c>
      <c r="AD61" s="19">
        <v>50</v>
      </c>
      <c r="AE61" s="19">
        <v>0</v>
      </c>
      <c r="AF61" s="19">
        <v>0</v>
      </c>
      <c r="AG61" s="21">
        <v>0</v>
      </c>
      <c r="AH61" s="21">
        <v>0</v>
      </c>
      <c r="AI61" s="14">
        <f>T61-Y61-Z61-AA61*0.5+AB61*0.5+AC61*0.5+AD61*0.5-(AE61+AF61)*0.5-(AG61+AH61)*0.5</f>
        <v>-62.143004471729796</v>
      </c>
      <c r="AJ61" s="14">
        <f>(AI61+225.2635)</f>
        <v>163.1204955282702</v>
      </c>
      <c r="AK61" s="21">
        <f>AJ61/344.519957</f>
        <v>0.4734718329489116</v>
      </c>
      <c r="AL61" s="22">
        <v>0</v>
      </c>
      <c r="AM61" s="22">
        <v>0</v>
      </c>
      <c r="AN61" s="22">
        <v>0</v>
      </c>
      <c r="AO61" s="22">
        <v>7.6920000000000002</v>
      </c>
      <c r="AP61" s="22">
        <f>AL61+(0.25*AM61)+(AN61*0.5)+(AO61*0.5)</f>
        <v>3.8460000000000001</v>
      </c>
      <c r="AQ61" s="22">
        <f>AP61/65.2067358611825</f>
        <v>5.898163662397829E-2</v>
      </c>
      <c r="AR61" s="23">
        <v>0.221</v>
      </c>
      <c r="AS61" s="23">
        <v>37.432000000000002</v>
      </c>
      <c r="AT61" s="23">
        <v>38.462000000000003</v>
      </c>
      <c r="AU61" s="23"/>
      <c r="AV61" s="23">
        <v>0</v>
      </c>
      <c r="AW61" s="23">
        <v>100</v>
      </c>
      <c r="AX61" s="23">
        <v>100</v>
      </c>
      <c r="AY61" s="23">
        <f>-1*AR61+AS61*0.5+AT61*0.5+AV61+AW61*0.5+AX61*0.5</f>
        <v>137.726</v>
      </c>
      <c r="AZ61" s="24">
        <f>AY61/192.0565</f>
        <v>0.71711189155274624</v>
      </c>
      <c r="BA61" s="30">
        <v>0</v>
      </c>
      <c r="BB61" s="25">
        <f>BA61/17.469*100</f>
        <v>0</v>
      </c>
      <c r="BC61" s="25">
        <v>0</v>
      </c>
      <c r="BD61" s="25">
        <f>BB61+BC61*0.5</f>
        <v>0</v>
      </c>
      <c r="BE61" s="26">
        <f>BD61/574.6353</f>
        <v>0</v>
      </c>
      <c r="BF61" s="27">
        <v>0</v>
      </c>
      <c r="BG61" s="27">
        <v>0</v>
      </c>
      <c r="BH61" s="27">
        <v>0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7.6920000000000002</v>
      </c>
      <c r="BQ61" s="27">
        <f>BF61+BG61+BH61+BI61+BJ61+BK61+BL61+BM61+BP61+(BN61*0.5+BO61)</f>
        <v>7.6920000000000002</v>
      </c>
      <c r="BR61" s="28">
        <f>BQ61/267.537496143959</f>
        <v>2.8751110071916868E-2</v>
      </c>
      <c r="BS61" s="12">
        <v>40</v>
      </c>
      <c r="BT61" s="12">
        <v>135</v>
      </c>
      <c r="BU61" s="29">
        <f>BS61/DA61*100000000000/165.8</f>
        <v>56.131383632860199</v>
      </c>
      <c r="BV61" s="29">
        <f>BT61/DA61*100000000000/386.3</f>
        <v>81.309135377576354</v>
      </c>
      <c r="BW61" s="12">
        <v>0</v>
      </c>
      <c r="BX61" s="12">
        <v>0</v>
      </c>
      <c r="BY61" s="29">
        <f>BX61/76.76*100</f>
        <v>0</v>
      </c>
      <c r="BZ61" s="12">
        <v>0</v>
      </c>
      <c r="CA61" s="12">
        <v>0</v>
      </c>
      <c r="CB61" s="29">
        <f>BZ61/623531*100</f>
        <v>0</v>
      </c>
      <c r="CC61" s="12">
        <v>0</v>
      </c>
      <c r="CD61" s="12">
        <v>0</v>
      </c>
      <c r="CE61" s="29">
        <f>CD61/24.87*100</f>
        <v>0</v>
      </c>
      <c r="CF61" s="12">
        <v>231.524</v>
      </c>
      <c r="CG61" s="12">
        <v>0.14199999999999999</v>
      </c>
      <c r="CH61" s="29">
        <f>CG61/58.916*100</f>
        <v>0.24102111480752256</v>
      </c>
      <c r="CI61" s="12">
        <v>0</v>
      </c>
      <c r="CJ61" s="29">
        <v>0</v>
      </c>
      <c r="CK61" s="12">
        <v>0</v>
      </c>
      <c r="CL61" s="29">
        <v>0</v>
      </c>
      <c r="CM61" s="12">
        <v>0</v>
      </c>
      <c r="CN61" s="12">
        <v>0</v>
      </c>
      <c r="CO61" s="29">
        <f>CN61/21.145*100</f>
        <v>0</v>
      </c>
      <c r="CP61" s="12">
        <v>0</v>
      </c>
      <c r="CQ61" s="12">
        <v>0</v>
      </c>
      <c r="CR61" s="29">
        <f>CQ61/40.952*100</f>
        <v>0</v>
      </c>
      <c r="CS61" s="12">
        <v>0</v>
      </c>
      <c r="CT61" s="12">
        <v>0</v>
      </c>
      <c r="CU61" s="29">
        <f>CT61/99.677*100</f>
        <v>0</v>
      </c>
      <c r="CV61" s="29">
        <f>CW61/467.6729176</f>
        <v>0.14719853870499608</v>
      </c>
      <c r="CW61" s="12">
        <f>BU61*0.5+BV61*0.5+BY61*0.5+CB61+CE61+CH61*0.5+CJ61*0.5+CL61*0.5+CO61+CR61+CU61*0.5+CU61*0.5+BA61</f>
        <v>68.840770062622042</v>
      </c>
      <c r="CX61" s="12">
        <f>AK61+AQ61+AZ61+BR61+CV61</f>
        <v>1.4255150099025491</v>
      </c>
      <c r="CY61" s="29">
        <f>CX61/3.9123</f>
        <v>0.3643675101353549</v>
      </c>
      <c r="CZ61" s="12">
        <v>113275.83005721017</v>
      </c>
      <c r="DA61" s="12">
        <v>429803272.0880264</v>
      </c>
    </row>
    <row r="62" spans="1:105" s="4" customFormat="1" x14ac:dyDescent="0.25">
      <c r="A62" s="2">
        <v>89000</v>
      </c>
      <c r="B62" s="3" t="s">
        <v>222</v>
      </c>
      <c r="E62" s="3" t="s">
        <v>223</v>
      </c>
      <c r="F62" s="2">
        <v>315.50200000000001</v>
      </c>
      <c r="G62" s="3">
        <v>176</v>
      </c>
      <c r="H62" s="5">
        <v>2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/>
      <c r="O62" s="5">
        <v>0</v>
      </c>
      <c r="P62" s="5">
        <v>0</v>
      </c>
      <c r="Q62" s="5">
        <v>0</v>
      </c>
      <c r="R62" s="39">
        <v>0</v>
      </c>
      <c r="S62" s="11">
        <f>R62/3.69679559721054</f>
        <v>0</v>
      </c>
      <c r="T62" s="18">
        <v>0</v>
      </c>
      <c r="U62" s="18">
        <v>0</v>
      </c>
      <c r="V62" s="18">
        <v>0.26</v>
      </c>
      <c r="W62" s="18">
        <v>50</v>
      </c>
      <c r="X62" s="18">
        <v>79.287000000000006</v>
      </c>
      <c r="Y62" s="19">
        <v>0</v>
      </c>
      <c r="Z62" s="19">
        <v>100</v>
      </c>
      <c r="AA62" s="19">
        <v>100</v>
      </c>
      <c r="AB62" s="20">
        <v>0</v>
      </c>
      <c r="AC62" s="19">
        <v>50</v>
      </c>
      <c r="AD62" s="19">
        <v>50</v>
      </c>
      <c r="AE62" s="19">
        <v>0</v>
      </c>
      <c r="AF62" s="19">
        <v>0</v>
      </c>
      <c r="AG62" s="21">
        <v>0</v>
      </c>
      <c r="AH62" s="21">
        <v>0</v>
      </c>
      <c r="AI62" s="14">
        <f>T62-Y62-Z62-AA62*0.5+AB62*0.5+AC62*0.5+AD62*0.5-(AE62+AF62)*0.5-(AG62+AH62)*0.5</f>
        <v>-100</v>
      </c>
      <c r="AJ62" s="14">
        <f>(AI62+225.2635)</f>
        <v>125.26349999999999</v>
      </c>
      <c r="AK62" s="21">
        <f>AJ62/344.519957</f>
        <v>0.36358851629602407</v>
      </c>
      <c r="AL62" s="22">
        <v>0</v>
      </c>
      <c r="AM62" s="22">
        <v>0</v>
      </c>
      <c r="AN62" s="22">
        <v>0</v>
      </c>
      <c r="AO62" s="22">
        <v>10</v>
      </c>
      <c r="AP62" s="22">
        <f>AL62+(0.25*AM62)+(AN62*0.5)+(AO62*0.5)</f>
        <v>5</v>
      </c>
      <c r="AQ62" s="22">
        <f>AP62/65.2067358611825</f>
        <v>7.6679194778962942E-2</v>
      </c>
      <c r="AR62" s="23">
        <v>0.19700000000000001</v>
      </c>
      <c r="AS62" s="23">
        <v>20</v>
      </c>
      <c r="AT62" s="23">
        <v>20</v>
      </c>
      <c r="AU62" s="23">
        <v>21.478000000000002</v>
      </c>
      <c r="AV62" s="23">
        <v>1</v>
      </c>
      <c r="AW62" s="23">
        <v>100</v>
      </c>
      <c r="AX62" s="23">
        <v>100</v>
      </c>
      <c r="AY62" s="23">
        <f>-1*AR62+AS62*0.5+AT62*0.5+AV62+AW62*0.5+AX62*0.5</f>
        <v>120.803</v>
      </c>
      <c r="AZ62" s="24">
        <f>AY62/192.0565</f>
        <v>0.62899719613759486</v>
      </c>
      <c r="BA62" s="25">
        <v>8.0000000000000002E-3</v>
      </c>
      <c r="BB62" s="25">
        <f>BA62/17.469*100</f>
        <v>4.5795409010246722E-2</v>
      </c>
      <c r="BC62" s="25">
        <v>0</v>
      </c>
      <c r="BD62" s="25">
        <f>BB62+BC62*0.5</f>
        <v>4.5795409010246722E-2</v>
      </c>
      <c r="BE62" s="26">
        <f>BD62/574.6353</f>
        <v>7.969473683612323E-5</v>
      </c>
      <c r="BF62" s="27">
        <v>0</v>
      </c>
      <c r="BG62" s="27">
        <v>0</v>
      </c>
      <c r="BH62" s="27">
        <v>0</v>
      </c>
      <c r="BI62" s="27">
        <v>0</v>
      </c>
      <c r="BJ62" s="27">
        <v>0</v>
      </c>
      <c r="BK62" s="27">
        <v>0</v>
      </c>
      <c r="BL62" s="27">
        <v>0</v>
      </c>
      <c r="BM62" s="27">
        <v>0</v>
      </c>
      <c r="BN62" s="27">
        <v>0</v>
      </c>
      <c r="BO62" s="27">
        <v>0</v>
      </c>
      <c r="BP62" s="27">
        <v>50</v>
      </c>
      <c r="BQ62" s="27">
        <f>BF62+BG62+BH62+BI62+BJ62+BK62+BL62+BM62+BP62+(BN62*0.5+BO62)</f>
        <v>50</v>
      </c>
      <c r="BR62" s="28">
        <f>BQ62/267.537496143959</f>
        <v>0.18688969105510184</v>
      </c>
      <c r="BS62" s="12">
        <v>13</v>
      </c>
      <c r="BT62" s="12">
        <v>26</v>
      </c>
      <c r="BU62" s="29">
        <f>BS62/DA62*100000000000/165.8</f>
        <v>24.851728174134248</v>
      </c>
      <c r="BV62" s="29">
        <f>BT62/DA62*100000000000/386.3</f>
        <v>21.332728611294115</v>
      </c>
      <c r="BW62" s="12">
        <v>0</v>
      </c>
      <c r="BX62" s="12">
        <v>0</v>
      </c>
      <c r="BY62" s="29">
        <f>BX62/76.76*100</f>
        <v>0</v>
      </c>
      <c r="BZ62" s="12">
        <v>0</v>
      </c>
      <c r="CA62" s="12">
        <v>0</v>
      </c>
      <c r="CB62" s="29">
        <f>BZ62/623531*100</f>
        <v>0</v>
      </c>
      <c r="CC62" s="12">
        <v>1019.338</v>
      </c>
      <c r="CD62" s="12">
        <v>1.6719999999999999</v>
      </c>
      <c r="CE62" s="29">
        <f>CD62/24.87*100</f>
        <v>6.7229593888218737</v>
      </c>
      <c r="CF62" s="12">
        <v>33766.510999999999</v>
      </c>
      <c r="CG62" s="12">
        <v>55.389000000000003</v>
      </c>
      <c r="CH62" s="29">
        <f>CG62/58.916*100</f>
        <v>94.01351076108358</v>
      </c>
      <c r="CI62" s="12">
        <v>0</v>
      </c>
      <c r="CJ62" s="29">
        <v>0</v>
      </c>
      <c r="CK62" s="12">
        <v>0</v>
      </c>
      <c r="CL62" s="29">
        <v>0</v>
      </c>
      <c r="CM62" s="12">
        <v>0</v>
      </c>
      <c r="CN62" s="12">
        <v>0</v>
      </c>
      <c r="CO62" s="29">
        <f>CN62/21.145*100</f>
        <v>0</v>
      </c>
      <c r="CP62" s="12">
        <v>0</v>
      </c>
      <c r="CQ62" s="12">
        <v>0</v>
      </c>
      <c r="CR62" s="29">
        <f>CQ62/40.952*100</f>
        <v>0</v>
      </c>
      <c r="CS62" s="12">
        <v>0</v>
      </c>
      <c r="CT62" s="12">
        <v>0</v>
      </c>
      <c r="CU62" s="29">
        <f>CT62/99.677*100</f>
        <v>0</v>
      </c>
      <c r="CV62" s="29">
        <f>CW62/467.6729176</f>
        <v>0.16428136047807324</v>
      </c>
      <c r="CW62" s="12">
        <f>BU62*0.5+BV62*0.5+BY62*0.5+CB62+CE62+CH62*0.5+CJ62*0.5+CL62*0.5+CO62+CR62+CU62*0.5+CU62*0.5+BA62</f>
        <v>76.829943162077839</v>
      </c>
      <c r="CX62" s="12">
        <f>AK62+AQ62+AZ62+BR62+CV62</f>
        <v>1.4204359587457571</v>
      </c>
      <c r="CY62" s="29">
        <f>CX62/3.9123</f>
        <v>0.36306928373226927</v>
      </c>
      <c r="CZ62" s="12">
        <v>118937.30974546222</v>
      </c>
      <c r="DA62" s="12">
        <v>315502083.37768519</v>
      </c>
    </row>
    <row r="63" spans="1:105" s="4" customFormat="1" x14ac:dyDescent="0.25">
      <c r="A63" s="2">
        <v>92000</v>
      </c>
      <c r="B63" s="3" t="s">
        <v>200</v>
      </c>
      <c r="E63" s="3" t="s">
        <v>201</v>
      </c>
      <c r="F63" s="2">
        <v>1202.48</v>
      </c>
      <c r="G63" s="3">
        <v>182</v>
      </c>
      <c r="H63" s="5">
        <v>3</v>
      </c>
      <c r="I63" s="5">
        <v>9.85</v>
      </c>
      <c r="J63" s="5">
        <v>11.6</v>
      </c>
      <c r="K63" s="5">
        <v>1.1425999999999998</v>
      </c>
      <c r="L63" s="5">
        <v>175</v>
      </c>
      <c r="M63" s="5">
        <v>950</v>
      </c>
      <c r="N63" s="6" t="s">
        <v>113</v>
      </c>
      <c r="O63" s="5">
        <v>2.7628664558125137E-3</v>
      </c>
      <c r="P63" s="5">
        <v>4.1316460477854376E-5</v>
      </c>
      <c r="Q63" s="5">
        <v>6.7448740732010528E-5</v>
      </c>
      <c r="R63" s="39">
        <v>5.6318848848094768E-3</v>
      </c>
      <c r="S63" s="11">
        <f>R63/3.69679559721054</f>
        <v>1.5234504415280847E-3</v>
      </c>
      <c r="T63" s="18">
        <v>5.26</v>
      </c>
      <c r="U63" s="18">
        <v>6.25</v>
      </c>
      <c r="V63" s="18">
        <v>12.651999999999999</v>
      </c>
      <c r="W63" s="18">
        <v>31.033999999999999</v>
      </c>
      <c r="X63" s="18">
        <v>21.803000000000001</v>
      </c>
      <c r="Y63" s="19">
        <v>0.75900000000000001</v>
      </c>
      <c r="Z63" s="19">
        <v>89.022000000000006</v>
      </c>
      <c r="AA63" s="19">
        <v>100</v>
      </c>
      <c r="AB63" s="20">
        <v>6.2499927312584536</v>
      </c>
      <c r="AC63" s="19">
        <v>0</v>
      </c>
      <c r="AD63" s="19">
        <v>0</v>
      </c>
      <c r="AE63" s="19">
        <v>0.75900000000000001</v>
      </c>
      <c r="AF63" s="19">
        <v>0</v>
      </c>
      <c r="AG63" s="21">
        <v>0</v>
      </c>
      <c r="AH63" s="21">
        <v>0</v>
      </c>
      <c r="AI63" s="14">
        <f>T63-Y63-Z63-AA63*0.5+AB63*0.5+AC63*0.5+AD63*0.5-(AE63+AF63)*0.5-(AG63+AH63)*0.5</f>
        <v>-131.77550363437081</v>
      </c>
      <c r="AJ63" s="14">
        <f>(AI63+225.2635)</f>
        <v>93.487996365629186</v>
      </c>
      <c r="AK63" s="21">
        <f>AJ63/344.519957</f>
        <v>0.27135727398697312</v>
      </c>
      <c r="AL63" s="22">
        <v>0</v>
      </c>
      <c r="AM63" s="22">
        <v>0</v>
      </c>
      <c r="AN63" s="22">
        <v>0</v>
      </c>
      <c r="AO63" s="22">
        <v>6.25</v>
      </c>
      <c r="AP63" s="22">
        <f>AL63+(0.25*AM63)+(AN63*0.5)+(AO63*0.5)</f>
        <v>3.125</v>
      </c>
      <c r="AQ63" s="22">
        <f>AP63/65.2067358611825</f>
        <v>4.7924496736851833E-2</v>
      </c>
      <c r="AR63" s="23">
        <v>0.47699999999999998</v>
      </c>
      <c r="AS63" s="23">
        <v>19.384</v>
      </c>
      <c r="AT63" s="23">
        <v>18.75</v>
      </c>
      <c r="AU63" s="23"/>
      <c r="AV63" s="23">
        <v>0</v>
      </c>
      <c r="AW63" s="23">
        <v>100</v>
      </c>
      <c r="AX63" s="23">
        <v>60</v>
      </c>
      <c r="AY63" s="23">
        <f>-1*AR63+AS63*0.5+AT63*0.5+AV63+AW63*0.5+AX63*0.5</f>
        <v>98.59</v>
      </c>
      <c r="AZ63" s="24">
        <f>AY63/192.0565</f>
        <v>0.51333852277845327</v>
      </c>
      <c r="BA63" s="25">
        <v>2.4E-2</v>
      </c>
      <c r="BB63" s="25">
        <f>BA63/17.469*100</f>
        <v>0.13738622703074016</v>
      </c>
      <c r="BC63" s="25">
        <v>6.1766522544780732E-2</v>
      </c>
      <c r="BD63" s="25">
        <f>BB63+BC63*0.5</f>
        <v>0.16826948830313052</v>
      </c>
      <c r="BE63" s="26">
        <f>BD63/574.6353</f>
        <v>2.9282831789681301E-4</v>
      </c>
      <c r="BF63" s="27">
        <v>1</v>
      </c>
      <c r="BG63" s="27">
        <v>0</v>
      </c>
      <c r="BH63" s="27">
        <v>0</v>
      </c>
      <c r="BI63" s="27">
        <v>0</v>
      </c>
      <c r="BJ63" s="27">
        <v>0</v>
      </c>
      <c r="BK63" s="27">
        <v>0</v>
      </c>
      <c r="BL63" s="27">
        <v>0</v>
      </c>
      <c r="BM63" s="27">
        <v>0</v>
      </c>
      <c r="BN63" s="27">
        <v>0</v>
      </c>
      <c r="BO63" s="27">
        <v>0</v>
      </c>
      <c r="BP63" s="27">
        <v>25</v>
      </c>
      <c r="BQ63" s="27">
        <f>BF63+BG63+BH63+BI63+BJ63+BK63+BL63+BM63+BP63+(BN63*0.5+BO63)</f>
        <v>26</v>
      </c>
      <c r="BR63" s="28">
        <f>BQ63/267.537496143959</f>
        <v>9.7182639348652955E-2</v>
      </c>
      <c r="BS63" s="12">
        <v>75</v>
      </c>
      <c r="BT63" s="12">
        <v>174</v>
      </c>
      <c r="BU63" s="29">
        <f>BS63/DA63*100000000000/165.8</f>
        <v>37.61827289927637</v>
      </c>
      <c r="BV63" s="29">
        <f>BT63/DA63*100000000000/386.3</f>
        <v>37.458178566772069</v>
      </c>
      <c r="BW63" s="12">
        <v>82744.111999999994</v>
      </c>
      <c r="BX63" s="12">
        <v>34.338999999999999</v>
      </c>
      <c r="BY63" s="29">
        <f>BX63/76.76*100</f>
        <v>44.735539343408021</v>
      </c>
      <c r="BZ63" s="12">
        <v>0</v>
      </c>
      <c r="CA63" s="12">
        <v>0</v>
      </c>
      <c r="CB63" s="29">
        <f>BZ63/623531*100</f>
        <v>0</v>
      </c>
      <c r="CC63" s="12">
        <v>20785.697</v>
      </c>
      <c r="CD63" s="12">
        <v>8.6259999999999994</v>
      </c>
      <c r="CE63" s="29">
        <f>CD63/24.87*100</f>
        <v>34.684358665058298</v>
      </c>
      <c r="CF63" s="12">
        <v>89387.422000000006</v>
      </c>
      <c r="CG63" s="12">
        <v>37.095999999999997</v>
      </c>
      <c r="CH63" s="29">
        <f>CG63/58.916*100</f>
        <v>62.964220245773639</v>
      </c>
      <c r="CI63" s="12">
        <v>0</v>
      </c>
      <c r="CJ63" s="29">
        <v>0</v>
      </c>
      <c r="CK63" s="12">
        <v>7</v>
      </c>
      <c r="CL63" s="29">
        <v>100</v>
      </c>
      <c r="CM63" s="12">
        <v>0</v>
      </c>
      <c r="CN63" s="12">
        <v>0</v>
      </c>
      <c r="CO63" s="29">
        <f>CN63/21.145*100</f>
        <v>0</v>
      </c>
      <c r="CP63" s="12">
        <v>0</v>
      </c>
      <c r="CQ63" s="12">
        <v>0</v>
      </c>
      <c r="CR63" s="29">
        <f>CQ63/40.952*100</f>
        <v>0</v>
      </c>
      <c r="CS63" s="12">
        <v>5</v>
      </c>
      <c r="CT63" s="12">
        <v>48.502000000000002</v>
      </c>
      <c r="CU63" s="29">
        <f>CT63/99.677*100</f>
        <v>48.659169116245472</v>
      </c>
      <c r="CV63" s="29">
        <f>CW63/467.6729176</f>
        <v>0.48058295627276842</v>
      </c>
      <c r="CW63" s="12">
        <f>BU63*0.5+BV63*0.5+BY63*0.5+CB63+CE63+CH63*0.5+CJ63*0.5+CL63*0.5+CO63+CR63+CU63*0.5+CU63*0.5+BA63</f>
        <v>224.75563330891885</v>
      </c>
      <c r="CX63" s="12">
        <f>AK63+AQ63+AZ63+BR63+CV63</f>
        <v>1.4103858891236996</v>
      </c>
      <c r="CY63" s="29">
        <f>CX63/3.9123</f>
        <v>0.36050044452718338</v>
      </c>
      <c r="CZ63" s="12">
        <v>229330.33806286607</v>
      </c>
      <c r="DA63" s="12">
        <v>1202480062.8554218</v>
      </c>
    </row>
    <row r="64" spans="1:105" s="4" customFormat="1" x14ac:dyDescent="0.25">
      <c r="A64" s="2">
        <v>103000</v>
      </c>
      <c r="B64" s="3" t="s">
        <v>117</v>
      </c>
      <c r="E64" s="3" t="s">
        <v>118</v>
      </c>
      <c r="F64" s="2">
        <v>3338.5610000000001</v>
      </c>
      <c r="G64" s="3">
        <v>204</v>
      </c>
      <c r="H64" s="5">
        <v>52</v>
      </c>
      <c r="I64" s="5">
        <v>7.05</v>
      </c>
      <c r="J64" s="5">
        <v>57.3</v>
      </c>
      <c r="K64" s="5">
        <v>4.03965</v>
      </c>
      <c r="L64" s="5">
        <v>69967</v>
      </c>
      <c r="M64" s="5">
        <v>264435</v>
      </c>
      <c r="N64" s="6" t="s">
        <v>110</v>
      </c>
      <c r="O64" s="5">
        <v>9.768084612482953E-3</v>
      </c>
      <c r="P64" s="5">
        <v>1.6518793087165928E-2</v>
      </c>
      <c r="Q64" s="5">
        <v>1.877453447944127E-2</v>
      </c>
      <c r="R64" s="39">
        <v>5.460392265234558E-2</v>
      </c>
      <c r="S64" s="11">
        <f>R64/3.69679559721054</f>
        <v>1.477060909008537E-2</v>
      </c>
      <c r="T64" s="18">
        <v>7.23</v>
      </c>
      <c r="U64" s="18">
        <v>1.1000000000000001</v>
      </c>
      <c r="V64" s="18">
        <v>13.464</v>
      </c>
      <c r="W64" s="18">
        <v>62.5</v>
      </c>
      <c r="X64" s="18">
        <v>91.781999999999996</v>
      </c>
      <c r="Y64" s="19">
        <v>17.966999999999999</v>
      </c>
      <c r="Z64" s="19">
        <v>82.192999999999998</v>
      </c>
      <c r="AA64" s="19">
        <v>100</v>
      </c>
      <c r="AB64" s="20">
        <v>1.0999987207014881</v>
      </c>
      <c r="AC64" s="19">
        <v>24.242000000000001</v>
      </c>
      <c r="AD64" s="19">
        <v>9.5850000000000009</v>
      </c>
      <c r="AE64" s="19">
        <v>4.0570000000000004</v>
      </c>
      <c r="AF64" s="19">
        <v>6.2990000000000004</v>
      </c>
      <c r="AG64" s="21">
        <v>3.03</v>
      </c>
      <c r="AH64" s="21">
        <v>1.6519999999999999</v>
      </c>
      <c r="AI64" s="14">
        <f>T64-Y64-Z64-AA64*0.5+AB64*0.5+AC64*0.5+AD64*0.5-(AE64+AF64)*0.5-(AG64+AH64)*0.5</f>
        <v>-132.98550063964927</v>
      </c>
      <c r="AJ64" s="14">
        <f>(AI64+225.2635)</f>
        <v>92.277999360350719</v>
      </c>
      <c r="AK64" s="21">
        <f>AJ64/344.519957</f>
        <v>0.26784514941858861</v>
      </c>
      <c r="AL64" s="22">
        <v>0</v>
      </c>
      <c r="AM64" s="22">
        <v>1.3959999999999999</v>
      </c>
      <c r="AN64" s="22">
        <v>1.2853470437017995</v>
      </c>
      <c r="AO64" s="22">
        <v>20</v>
      </c>
      <c r="AP64" s="22">
        <f>AL64+(0.25*AM64)+(AN64*0.5)+(AO64*0.5)</f>
        <v>10.991673521850899</v>
      </c>
      <c r="AQ64" s="22">
        <f>AP64/65.2067358611825</f>
        <v>0.16856653498575491</v>
      </c>
      <c r="AR64" s="23">
        <v>0.38500000000000001</v>
      </c>
      <c r="AS64" s="23">
        <v>16.09</v>
      </c>
      <c r="AT64" s="23">
        <v>24.175999999999998</v>
      </c>
      <c r="AU64" s="23">
        <v>18.398</v>
      </c>
      <c r="AV64" s="23">
        <v>0</v>
      </c>
      <c r="AW64" s="23">
        <v>78.787999999999997</v>
      </c>
      <c r="AX64" s="23">
        <v>69.697000000000003</v>
      </c>
      <c r="AY64" s="23">
        <f>-1*AR64+AS64*0.5+AT64*0.5+AV64+AW64*0.5+AX64*0.5</f>
        <v>93.990499999999997</v>
      </c>
      <c r="AZ64" s="24">
        <f>AY64/192.0565</f>
        <v>0.48938984101032768</v>
      </c>
      <c r="BA64" s="25">
        <v>1.8759999999999999</v>
      </c>
      <c r="BB64" s="25">
        <f>BA64/17.469*100</f>
        <v>10.739023412902855</v>
      </c>
      <c r="BC64" s="25">
        <v>1.5441630636195183</v>
      </c>
      <c r="BD64" s="25">
        <f>BB64+BC64*0.5</f>
        <v>11.511104944712613</v>
      </c>
      <c r="BE64" s="26">
        <f>BD64/574.6353</f>
        <v>2.0032018472781975E-2</v>
      </c>
      <c r="BF64" s="27">
        <v>13</v>
      </c>
      <c r="BG64" s="27">
        <v>0</v>
      </c>
      <c r="BH64" s="27">
        <v>0</v>
      </c>
      <c r="BI64" s="27">
        <v>1</v>
      </c>
      <c r="BJ64" s="27">
        <v>0</v>
      </c>
      <c r="BK64" s="27">
        <v>11</v>
      </c>
      <c r="BL64" s="27">
        <v>0</v>
      </c>
      <c r="BM64" s="27">
        <v>0</v>
      </c>
      <c r="BN64" s="27">
        <v>5</v>
      </c>
      <c r="BO64" s="27">
        <v>1.2853470437017995</v>
      </c>
      <c r="BP64" s="27">
        <v>5.4950000000000001</v>
      </c>
      <c r="BQ64" s="27">
        <f>BF64+BG64+BH64+BI64+BJ64+BK64+BL64+BM64+BP64+(BN64*0.5+BO64)</f>
        <v>34.280347043701802</v>
      </c>
      <c r="BR64" s="28">
        <f>BQ64/267.537496143959</f>
        <v>0.12813286936518206</v>
      </c>
      <c r="BS64" s="12">
        <v>208</v>
      </c>
      <c r="BT64" s="12">
        <v>334</v>
      </c>
      <c r="BU64" s="29">
        <f>BS64/DA64*100000000000/165.8</f>
        <v>37.57677305293948</v>
      </c>
      <c r="BV64" s="29">
        <f>BT64/DA64*100000000000/386.3</f>
        <v>25.897773709990748</v>
      </c>
      <c r="BW64" s="12">
        <v>71246.087</v>
      </c>
      <c r="BX64" s="12">
        <v>8.8119999999999994</v>
      </c>
      <c r="BY64" s="29">
        <f>BX64/76.76*100</f>
        <v>11.479937467430952</v>
      </c>
      <c r="BZ64" s="12">
        <v>0</v>
      </c>
      <c r="CA64" s="12">
        <v>0</v>
      </c>
      <c r="CB64" s="29">
        <f>BZ64/623531*100</f>
        <v>0</v>
      </c>
      <c r="CC64" s="12">
        <v>10453.967000000001</v>
      </c>
      <c r="CD64" s="12">
        <v>1.2929999999999999</v>
      </c>
      <c r="CE64" s="29">
        <f>CD64/24.87*100</f>
        <v>5.1990349819059105</v>
      </c>
      <c r="CF64" s="12">
        <v>159374.658</v>
      </c>
      <c r="CG64" s="12">
        <v>19.710999999999999</v>
      </c>
      <c r="CH64" s="29">
        <f>CG64/58.916*100</f>
        <v>33.456106999796319</v>
      </c>
      <c r="CI64" s="12">
        <v>0</v>
      </c>
      <c r="CJ64" s="29">
        <v>0</v>
      </c>
      <c r="CK64" s="12">
        <v>4</v>
      </c>
      <c r="CL64" s="29">
        <v>2.6419999999999999</v>
      </c>
      <c r="CM64" s="12">
        <v>0</v>
      </c>
      <c r="CN64" s="12">
        <v>0</v>
      </c>
      <c r="CO64" s="29">
        <f>CN64/21.145*100</f>
        <v>0</v>
      </c>
      <c r="CP64" s="12">
        <v>12</v>
      </c>
      <c r="CQ64" s="12">
        <v>19.675000000000001</v>
      </c>
      <c r="CR64" s="29">
        <f>CQ64/40.952*100</f>
        <v>48.044051572572769</v>
      </c>
      <c r="CS64" s="12">
        <v>19</v>
      </c>
      <c r="CT64" s="12">
        <v>50.978999999999999</v>
      </c>
      <c r="CU64" s="29">
        <f>CT64/99.677*100</f>
        <v>51.144195752279863</v>
      </c>
      <c r="CV64" s="29">
        <f>CW64/467.6729176</f>
        <v>0.34594600592248897</v>
      </c>
      <c r="CW64" s="12">
        <f>BU64*0.5+BV64*0.5+BY64*0.5+CB64+CE64+CH64*0.5+CJ64*0.5+CL64*0.5+CO64+CR64+CU64*0.5+CU64*0.5+BA64</f>
        <v>161.78957792183729</v>
      </c>
      <c r="CX64" s="12">
        <f>AK64+AQ64+AZ64+BR64+CV64</f>
        <v>1.3998804007023422</v>
      </c>
      <c r="CY64" s="29">
        <f>CX64/3.9123</f>
        <v>0.3578151984005169</v>
      </c>
      <c r="CZ64" s="12">
        <v>555730.18863467476</v>
      </c>
      <c r="DA64" s="12">
        <v>3338561085.4573021</v>
      </c>
    </row>
    <row r="65" spans="1:105" s="4" customFormat="1" x14ac:dyDescent="0.25">
      <c r="A65" s="2">
        <v>24000</v>
      </c>
      <c r="B65" s="3" t="s">
        <v>159</v>
      </c>
      <c r="E65" s="3" t="s">
        <v>160</v>
      </c>
      <c r="F65" s="2">
        <v>1648.2539999999999</v>
      </c>
      <c r="G65" s="3">
        <v>46</v>
      </c>
      <c r="H65" s="5">
        <v>9</v>
      </c>
      <c r="I65" s="5">
        <v>18</v>
      </c>
      <c r="J65" s="5">
        <v>16.600000000000001</v>
      </c>
      <c r="K65" s="5">
        <v>2.988</v>
      </c>
      <c r="L65" s="5">
        <v>10080</v>
      </c>
      <c r="M65" s="5">
        <v>47550</v>
      </c>
      <c r="N65" s="6" t="s">
        <v>138</v>
      </c>
      <c r="O65" s="5">
        <v>7.2251400052229927E-3</v>
      </c>
      <c r="P65" s="5">
        <v>2.3798281235244121E-3</v>
      </c>
      <c r="Q65" s="5">
        <v>3.3759869703232641E-3</v>
      </c>
      <c r="R65" s="39">
        <v>2.0106479219613779E-2</v>
      </c>
      <c r="S65" s="11">
        <f>R65/3.69679559721054</f>
        <v>5.4388939531266906E-3</v>
      </c>
      <c r="T65" s="18">
        <v>27.64</v>
      </c>
      <c r="U65" s="18">
        <v>19.77</v>
      </c>
      <c r="V65" s="18">
        <v>31.991</v>
      </c>
      <c r="W65" s="18">
        <v>70.667000000000002</v>
      </c>
      <c r="X65" s="18">
        <v>64.242000000000004</v>
      </c>
      <c r="Y65" s="19">
        <v>79.832999999999998</v>
      </c>
      <c r="Z65" s="19">
        <v>64.572999999999993</v>
      </c>
      <c r="AA65" s="19">
        <v>91.73</v>
      </c>
      <c r="AB65" s="20">
        <v>19.769977007516744</v>
      </c>
      <c r="AC65" s="19">
        <v>53.125</v>
      </c>
      <c r="AD65" s="19">
        <v>30.292999999999999</v>
      </c>
      <c r="AE65" s="19">
        <v>0</v>
      </c>
      <c r="AF65" s="19">
        <v>0</v>
      </c>
      <c r="AG65" s="21">
        <v>0</v>
      </c>
      <c r="AH65" s="21">
        <v>0</v>
      </c>
      <c r="AI65" s="14">
        <f>T65-Y65-Z65-AA65*0.5+AB65*0.5+AC65*0.5+AD65*0.5-(AE65+AF65)*0.5-(AG65+AH65)*0.5</f>
        <v>-111.03701149624163</v>
      </c>
      <c r="AJ65" s="14">
        <f>(AI65+225.2635)</f>
        <v>114.22648850375836</v>
      </c>
      <c r="AK65" s="21">
        <f>AJ65/344.519957</f>
        <v>0.33155260292732003</v>
      </c>
      <c r="AL65" s="22">
        <v>4.4550000000000001</v>
      </c>
      <c r="AM65" s="22">
        <v>0.17499999999999999</v>
      </c>
      <c r="AN65" s="22">
        <v>0.25706940874035988</v>
      </c>
      <c r="AO65" s="22">
        <v>9.3019999999999996</v>
      </c>
      <c r="AP65" s="22">
        <f>AL65+(0.25*AM65)+(AN65*0.5)+(AO65*0.5)</f>
        <v>9.2782847043701793</v>
      </c>
      <c r="AQ65" s="22">
        <f>AP65/65.2067358611825</f>
        <v>0.14229028001221469</v>
      </c>
      <c r="AR65" s="23">
        <v>0.56399999999999995</v>
      </c>
      <c r="AS65" s="23">
        <v>73.123999999999995</v>
      </c>
      <c r="AT65" s="23">
        <v>66.278999999999996</v>
      </c>
      <c r="AU65" s="23">
        <v>41.915999999999997</v>
      </c>
      <c r="AV65" s="23">
        <v>0.3125</v>
      </c>
      <c r="AW65" s="23">
        <v>81.25</v>
      </c>
      <c r="AX65" s="23">
        <v>75</v>
      </c>
      <c r="AY65" s="23">
        <f>-1*AR65+AS65*0.5+AT65*0.5+AV65+AW65*0.5+AX65*0.5</f>
        <v>147.57499999999999</v>
      </c>
      <c r="AZ65" s="24">
        <f>AY65/192.0565</f>
        <v>0.76839367581935514</v>
      </c>
      <c r="BA65" s="25">
        <v>0.75800000000000001</v>
      </c>
      <c r="BB65" s="25">
        <f>BA65/17.469*100</f>
        <v>4.3391150037208766</v>
      </c>
      <c r="BC65" s="25">
        <v>0.80296479308214952</v>
      </c>
      <c r="BD65" s="25">
        <f>BB65+BC65*0.5</f>
        <v>4.7405974002619509</v>
      </c>
      <c r="BE65" s="26">
        <f>BD65/574.6353</f>
        <v>8.2497497112724374E-3</v>
      </c>
      <c r="BF65" s="27">
        <v>2</v>
      </c>
      <c r="BG65" s="27">
        <v>0</v>
      </c>
      <c r="BH65" s="27">
        <v>2</v>
      </c>
      <c r="BI65" s="27">
        <v>0</v>
      </c>
      <c r="BJ65" s="27">
        <v>9</v>
      </c>
      <c r="BK65" s="27">
        <v>0</v>
      </c>
      <c r="BL65" s="27">
        <v>0</v>
      </c>
      <c r="BM65" s="27">
        <v>0</v>
      </c>
      <c r="BN65" s="27">
        <v>1</v>
      </c>
      <c r="BO65" s="27">
        <v>0.25706940874035988</v>
      </c>
      <c r="BP65" s="27">
        <v>1.163</v>
      </c>
      <c r="BQ65" s="27">
        <f>BF65+BG65+BH65+BI65+BJ65+BK65+BL65+BM65+BP65+(BN65*0.5+BO65)</f>
        <v>14.92006940874036</v>
      </c>
      <c r="BR65" s="28">
        <f>BQ65/267.537496143959</f>
        <v>5.5768143246403244E-2</v>
      </c>
      <c r="BS65" s="12">
        <v>18</v>
      </c>
      <c r="BT65" s="12">
        <v>77</v>
      </c>
      <c r="BU65" s="29">
        <f>BS65/DA65*100000000000/165.8</f>
        <v>6.5866357672451699</v>
      </c>
      <c r="BV65" s="29">
        <f>BT65/DA65*100000000000/386.3</f>
        <v>12.093212555888082</v>
      </c>
      <c r="BW65" s="12">
        <v>4571.9359999999997</v>
      </c>
      <c r="BX65" s="12">
        <v>1.1879999999999999</v>
      </c>
      <c r="BY65" s="29">
        <f>BX65/76.76*100</f>
        <v>1.5476810838978634</v>
      </c>
      <c r="BZ65" s="12">
        <v>0</v>
      </c>
      <c r="CA65" s="12">
        <v>0</v>
      </c>
      <c r="CB65" s="29">
        <f>BZ65/623531*100</f>
        <v>0</v>
      </c>
      <c r="CC65" s="12">
        <v>2006.6130000000001</v>
      </c>
      <c r="CD65" s="12">
        <v>0.52100000000000002</v>
      </c>
      <c r="CE65" s="29">
        <f>CD65/24.87*100</f>
        <v>2.0948934459187778</v>
      </c>
      <c r="CF65" s="12">
        <v>24230.845000000001</v>
      </c>
      <c r="CG65" s="12">
        <v>6.2949999999999999</v>
      </c>
      <c r="CH65" s="29">
        <f>CG65/58.916*100</f>
        <v>10.684703645868694</v>
      </c>
      <c r="CI65" s="12">
        <v>0</v>
      </c>
      <c r="CJ65" s="29">
        <v>0</v>
      </c>
      <c r="CK65" s="12">
        <v>5</v>
      </c>
      <c r="CL65" s="29">
        <v>9.9499999999999993</v>
      </c>
      <c r="CM65" s="12">
        <v>0</v>
      </c>
      <c r="CN65" s="12">
        <v>0</v>
      </c>
      <c r="CO65" s="29">
        <f>CN65/21.145*100</f>
        <v>0</v>
      </c>
      <c r="CP65" s="12">
        <v>3</v>
      </c>
      <c r="CQ65" s="12">
        <v>0.32500000000000001</v>
      </c>
      <c r="CR65" s="29">
        <f>CQ65/40.952*100</f>
        <v>0.79361203360031263</v>
      </c>
      <c r="CS65" s="12">
        <v>8</v>
      </c>
      <c r="CT65" s="12">
        <v>10.130000000000001</v>
      </c>
      <c r="CU65" s="29">
        <f>CT65/99.677*100</f>
        <v>10.162825927746621</v>
      </c>
      <c r="CV65" s="29">
        <f>CW65/467.6729176</f>
        <v>7.3214519475342868E-2</v>
      </c>
      <c r="CW65" s="12">
        <f>BU65*0.5+BV65*0.5+BY65*0.5+CB65+CE65+CH65*0.5+CJ65*0.5+CL65*0.5+CO65+CR65+CU65*0.5+CU65*0.5+BA65</f>
        <v>34.240447933715622</v>
      </c>
      <c r="CX65" s="12">
        <f>AK65+AQ65+AZ65+BR65+CV65</f>
        <v>1.371219221480636</v>
      </c>
      <c r="CY65" s="29">
        <f>CX65/3.9123</f>
        <v>0.35048928289769088</v>
      </c>
      <c r="CZ65" s="12">
        <v>372641.71955379634</v>
      </c>
      <c r="DA65" s="12">
        <v>1648254730.053926</v>
      </c>
    </row>
    <row r="66" spans="1:105" s="4" customFormat="1" x14ac:dyDescent="0.25">
      <c r="A66" s="2">
        <v>91000</v>
      </c>
      <c r="B66" s="3" t="s">
        <v>220</v>
      </c>
      <c r="E66" s="3" t="s">
        <v>221</v>
      </c>
      <c r="F66" s="2">
        <v>315.64499999999998</v>
      </c>
      <c r="G66" s="3">
        <v>180</v>
      </c>
      <c r="H66" s="5">
        <v>2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/>
      <c r="O66" s="5">
        <v>0</v>
      </c>
      <c r="P66" s="5">
        <v>0</v>
      </c>
      <c r="Q66" s="5">
        <v>0</v>
      </c>
      <c r="R66" s="39">
        <v>0</v>
      </c>
      <c r="S66" s="11">
        <f>R66/3.69679559721054</f>
        <v>0</v>
      </c>
      <c r="T66" s="18">
        <v>0</v>
      </c>
      <c r="U66" s="18">
        <v>0</v>
      </c>
      <c r="V66" s="18"/>
      <c r="W66" s="18">
        <f>0</f>
        <v>0</v>
      </c>
      <c r="X66" s="18"/>
      <c r="Y66" s="19">
        <v>33</v>
      </c>
      <c r="Z66" s="19">
        <v>97.853999999999999</v>
      </c>
      <c r="AA66" s="19">
        <v>100</v>
      </c>
      <c r="AB66" s="20">
        <v>0</v>
      </c>
      <c r="AC66" s="19">
        <v>50</v>
      </c>
      <c r="AD66" s="19">
        <v>50</v>
      </c>
      <c r="AE66" s="19">
        <v>2.1459999999999999</v>
      </c>
      <c r="AF66" s="19">
        <v>0</v>
      </c>
      <c r="AG66" s="21">
        <v>0</v>
      </c>
      <c r="AH66" s="21">
        <v>0</v>
      </c>
      <c r="AI66" s="14">
        <f>T66-Y66-Z66-AA66*0.5+AB66*0.5+AC66*0.5+AD66*0.5-(AE66+AF66)*0.5-(AG66+AH66)*0.5</f>
        <v>-131.92699999999999</v>
      </c>
      <c r="AJ66" s="14">
        <f>(AI66+225.2635)</f>
        <v>93.336500000000001</v>
      </c>
      <c r="AK66" s="21">
        <f>AJ66/344.519957</f>
        <v>0.27091754223108766</v>
      </c>
      <c r="AL66" s="22">
        <v>0</v>
      </c>
      <c r="AM66" s="22">
        <v>0</v>
      </c>
      <c r="AN66" s="22">
        <v>0</v>
      </c>
      <c r="AO66" s="22">
        <v>10</v>
      </c>
      <c r="AP66" s="22">
        <f>AL66+(0.25*AM66)+(AN66*0.5)+(AO66*0.5)</f>
        <v>5</v>
      </c>
      <c r="AQ66" s="22">
        <f>AP66/65.2067358611825</f>
        <v>7.6679194778962942E-2</v>
      </c>
      <c r="AR66" s="23">
        <v>0.51500000000000001</v>
      </c>
      <c r="AS66" s="23">
        <v>20</v>
      </c>
      <c r="AT66" s="23">
        <v>20</v>
      </c>
      <c r="AU66" s="23">
        <v>63.536999999999999</v>
      </c>
      <c r="AV66" s="23">
        <v>0</v>
      </c>
      <c r="AW66" s="23">
        <v>100</v>
      </c>
      <c r="AX66" s="23">
        <v>100</v>
      </c>
      <c r="AY66" s="23">
        <f>-1*AR66+AS66*0.5+AT66*0.5+AV66+AW66*0.5+AX66*0.5</f>
        <v>119.485</v>
      </c>
      <c r="AZ66" s="24">
        <f>AY66/192.0565</f>
        <v>0.62213463225665366</v>
      </c>
      <c r="BA66" s="25">
        <v>3.1E-2</v>
      </c>
      <c r="BB66" s="25">
        <f>BA66/17.469*100</f>
        <v>0.17745720991470604</v>
      </c>
      <c r="BC66" s="25">
        <v>6.1766522544780732E-2</v>
      </c>
      <c r="BD66" s="25">
        <f>BB66+BC66*0.5</f>
        <v>0.20834047118709639</v>
      </c>
      <c r="BE66" s="26">
        <f>BD66/574.6353</f>
        <v>3.625612126284208E-4</v>
      </c>
      <c r="BF66" s="27">
        <v>0</v>
      </c>
      <c r="BG66" s="27">
        <v>0</v>
      </c>
      <c r="BH66" s="27">
        <v>0</v>
      </c>
      <c r="BI66" s="27">
        <v>0</v>
      </c>
      <c r="BJ66" s="27">
        <v>0</v>
      </c>
      <c r="BK66" s="27">
        <v>1</v>
      </c>
      <c r="BL66" s="27">
        <v>0</v>
      </c>
      <c r="BM66" s="27">
        <v>0</v>
      </c>
      <c r="BN66" s="27">
        <v>0</v>
      </c>
      <c r="BO66" s="27">
        <v>0</v>
      </c>
      <c r="BP66" s="27">
        <v>50</v>
      </c>
      <c r="BQ66" s="27">
        <f>BF66+BG66+BH66+BI66+BJ66+BK66+BL66+BM66+BP66+(BN66*0.5+BO66)</f>
        <v>51</v>
      </c>
      <c r="BR66" s="28">
        <f>BQ66/267.537496143959</f>
        <v>0.19062748487620387</v>
      </c>
      <c r="BS66" s="12">
        <v>34</v>
      </c>
      <c r="BT66" s="12">
        <v>50</v>
      </c>
      <c r="BU66" s="29">
        <f>BS66/DA66*100000000000/165.8</f>
        <v>64.967351988516867</v>
      </c>
      <c r="BV66" s="29">
        <f>BT66/DA66*100000000000/386.3</f>
        <v>41.0058738244282</v>
      </c>
      <c r="BW66" s="12">
        <v>0</v>
      </c>
      <c r="BX66" s="12">
        <v>0</v>
      </c>
      <c r="BY66" s="29">
        <f>BX66/76.76*100</f>
        <v>0</v>
      </c>
      <c r="BZ66" s="12">
        <v>0</v>
      </c>
      <c r="CA66" s="12">
        <v>0</v>
      </c>
      <c r="CB66" s="29">
        <f>BZ66/623531*100</f>
        <v>0</v>
      </c>
      <c r="CC66" s="12">
        <v>3016.2959999999998</v>
      </c>
      <c r="CD66" s="12">
        <v>5.3419999999999996</v>
      </c>
      <c r="CE66" s="29">
        <f>CD66/24.87*100</f>
        <v>21.479694410936869</v>
      </c>
      <c r="CF66" s="12">
        <v>15284.099</v>
      </c>
      <c r="CG66" s="12">
        <v>27.068000000000001</v>
      </c>
      <c r="CH66" s="29">
        <f>CG66/58.916*100</f>
        <v>45.943377011338185</v>
      </c>
      <c r="CI66" s="12">
        <v>0</v>
      </c>
      <c r="CJ66" s="29">
        <v>0</v>
      </c>
      <c r="CK66" s="12">
        <v>0</v>
      </c>
      <c r="CL66" s="29">
        <v>0</v>
      </c>
      <c r="CM66" s="12">
        <v>0</v>
      </c>
      <c r="CN66" s="12">
        <v>0</v>
      </c>
      <c r="CO66" s="29">
        <f>CN66/21.145*100</f>
        <v>0</v>
      </c>
      <c r="CP66" s="12">
        <v>0</v>
      </c>
      <c r="CQ66" s="12">
        <v>0</v>
      </c>
      <c r="CR66" s="29">
        <f>CQ66/40.952*100</f>
        <v>0</v>
      </c>
      <c r="CS66" s="12">
        <v>0</v>
      </c>
      <c r="CT66" s="12">
        <v>0</v>
      </c>
      <c r="CU66" s="29">
        <f>CT66/99.677*100</f>
        <v>0</v>
      </c>
      <c r="CV66" s="29">
        <f>CW66/467.6729176</f>
        <v>0.20841274351157446</v>
      </c>
      <c r="CW66" s="12">
        <f>BU66*0.5+BV66*0.5+BY66*0.5+CB66+CE66+CH66*0.5+CJ66*0.5+CL66*0.5+CO66+CR66+CU66*0.5+CU66*0.5+BA66</f>
        <v>97.468995823078501</v>
      </c>
      <c r="CX66" s="12">
        <f>AK66+AQ66+AZ66+BR66+CV66</f>
        <v>1.3687715976544825</v>
      </c>
      <c r="CY66" s="29">
        <f>CX66/3.9123</f>
        <v>0.34986366016268755</v>
      </c>
      <c r="CZ66" s="12">
        <v>121624.78318403359</v>
      </c>
      <c r="DA66" s="12">
        <v>315645225.97475511</v>
      </c>
    </row>
    <row r="67" spans="1:105" s="4" customFormat="1" x14ac:dyDescent="0.25">
      <c r="A67" s="2">
        <v>105000</v>
      </c>
      <c r="B67" s="3" t="s">
        <v>134</v>
      </c>
      <c r="E67" s="3" t="s">
        <v>135</v>
      </c>
      <c r="F67" s="2">
        <v>2199.924</v>
      </c>
      <c r="G67" s="3">
        <v>208</v>
      </c>
      <c r="H67" s="5">
        <v>27</v>
      </c>
      <c r="I67" s="5">
        <v>9.43</v>
      </c>
      <c r="J67" s="5">
        <v>40.799999999999997</v>
      </c>
      <c r="K67" s="5">
        <v>3.8474399999999997</v>
      </c>
      <c r="L67" s="5">
        <v>24442</v>
      </c>
      <c r="M67" s="5">
        <v>87207</v>
      </c>
      <c r="N67" s="6" t="s">
        <v>101</v>
      </c>
      <c r="O67" s="5">
        <v>9.3033107970867304E-3</v>
      </c>
      <c r="P67" s="5">
        <v>5.7706110114269524E-3</v>
      </c>
      <c r="Q67" s="5">
        <v>6.1915814031752031E-3</v>
      </c>
      <c r="R67" s="39">
        <v>3.0526716969600794E-2</v>
      </c>
      <c r="S67" s="11">
        <f>R67/3.69679559721054</f>
        <v>8.2576155935251278E-3</v>
      </c>
      <c r="T67" s="18">
        <v>19.54</v>
      </c>
      <c r="U67" s="18">
        <v>11.11</v>
      </c>
      <c r="V67" s="18">
        <v>10.84</v>
      </c>
      <c r="W67" s="18">
        <v>23.611000000000001</v>
      </c>
      <c r="X67" s="18">
        <v>7.5019999999999998</v>
      </c>
      <c r="Y67" s="19">
        <v>8.0239999999999991</v>
      </c>
      <c r="Z67" s="19">
        <v>0</v>
      </c>
      <c r="AA67" s="19">
        <v>93.915999999999997</v>
      </c>
      <c r="AB67" s="20">
        <v>11.109987079085029</v>
      </c>
      <c r="AC67" s="19">
        <v>8.6959999999999997</v>
      </c>
      <c r="AD67" s="19">
        <v>7.6989999999999998</v>
      </c>
      <c r="AE67" s="19">
        <v>0</v>
      </c>
      <c r="AF67" s="19">
        <v>8.0239999999999991</v>
      </c>
      <c r="AG67" s="21">
        <v>0</v>
      </c>
      <c r="AH67" s="21">
        <v>0</v>
      </c>
      <c r="AI67" s="14">
        <f>T67-Y67-Z67-AA67*0.5+AB67*0.5+AC67*0.5+AD67*0.5-(AE67+AF67)*0.5-(AG67+AH67)*0.5</f>
        <v>-25.701506460457487</v>
      </c>
      <c r="AJ67" s="14">
        <f>(AI67+225.2635)</f>
        <v>199.5619935395425</v>
      </c>
      <c r="AK67" s="21">
        <f>AJ67/344.519957</f>
        <v>0.57924654141165621</v>
      </c>
      <c r="AL67" s="22">
        <v>0</v>
      </c>
      <c r="AM67" s="22">
        <v>3.141</v>
      </c>
      <c r="AN67" s="22">
        <v>1.0282776349614395</v>
      </c>
      <c r="AO67" s="22">
        <v>1.587</v>
      </c>
      <c r="AP67" s="22">
        <f>AL67+(0.25*AM67)+(AN67*0.5)+(AO67*0.5)</f>
        <v>2.0928888174807199</v>
      </c>
      <c r="AQ67" s="22">
        <f>AP67/65.2067358611825</f>
        <v>3.2096205857263506E-2</v>
      </c>
      <c r="AR67" s="23">
        <v>0.52300000000000002</v>
      </c>
      <c r="AS67" s="23">
        <v>16.727</v>
      </c>
      <c r="AT67" s="23">
        <v>17.46</v>
      </c>
      <c r="AU67" s="23">
        <v>19.271999999999998</v>
      </c>
      <c r="AV67" s="23">
        <v>8.8999999999999996E-2</v>
      </c>
      <c r="AW67" s="23">
        <v>65.216999999999999</v>
      </c>
      <c r="AX67" s="23">
        <v>52.173999999999999</v>
      </c>
      <c r="AY67" s="23">
        <f>-1*AR67+AS67*0.5+AT67*0.5+AV67+AW67*0.5+AX67*0.5</f>
        <v>75.355000000000004</v>
      </c>
      <c r="AZ67" s="24">
        <f>AY67/192.0565</f>
        <v>0.39235849867096406</v>
      </c>
      <c r="BA67" s="25">
        <v>0.23</v>
      </c>
      <c r="BB67" s="25">
        <f>BA67/17.469*100</f>
        <v>1.3166180090445934</v>
      </c>
      <c r="BC67" s="25">
        <v>2.038295243977764</v>
      </c>
      <c r="BD67" s="25">
        <f>BB67+BC67*0.5</f>
        <v>2.3357656310334756</v>
      </c>
      <c r="BE67" s="26">
        <f>BD67/574.6353</f>
        <v>4.0647792278571742E-3</v>
      </c>
      <c r="BF67" s="27">
        <v>19</v>
      </c>
      <c r="BG67" s="27">
        <v>0</v>
      </c>
      <c r="BH67" s="27">
        <v>0</v>
      </c>
      <c r="BI67" s="27">
        <v>1</v>
      </c>
      <c r="BJ67" s="27">
        <v>0</v>
      </c>
      <c r="BK67" s="27">
        <v>13</v>
      </c>
      <c r="BL67" s="27">
        <v>0</v>
      </c>
      <c r="BM67" s="27">
        <v>0</v>
      </c>
      <c r="BN67" s="27">
        <v>4</v>
      </c>
      <c r="BO67" s="27">
        <v>1.0282776349614395</v>
      </c>
      <c r="BP67" s="27">
        <v>4.7619999999999996</v>
      </c>
      <c r="BQ67" s="27">
        <f>BF67+BG67+BH67+BI67+BJ67+BK67+BL67+BM67+BP67+(BN67*0.5+BO67)</f>
        <v>40.790277634961441</v>
      </c>
      <c r="BR67" s="28">
        <f>BQ67/267.537496143959</f>
        <v>0.15246564770499549</v>
      </c>
      <c r="BS67" s="12">
        <v>153</v>
      </c>
      <c r="BT67" s="12">
        <v>288</v>
      </c>
      <c r="BU67" s="29">
        <f>BS67/DA67*100000000000/165.8</f>
        <v>41.946822567067137</v>
      </c>
      <c r="BV67" s="29">
        <f>BT67/DA67*100000000000/386.3</f>
        <v>33.889092873845591</v>
      </c>
      <c r="BW67" s="12">
        <v>228270.44200000001</v>
      </c>
      <c r="BX67" s="12">
        <v>42.347000000000001</v>
      </c>
      <c r="BY67" s="29">
        <f>BX67/76.76*100</f>
        <v>55.16805627931214</v>
      </c>
      <c r="BZ67" s="12">
        <v>0</v>
      </c>
      <c r="CA67" s="12">
        <v>0</v>
      </c>
      <c r="CB67" s="29">
        <f>BZ67/623531*100</f>
        <v>0</v>
      </c>
      <c r="CC67" s="12">
        <v>5835.1139999999996</v>
      </c>
      <c r="CD67" s="12">
        <v>1.0820000000000001</v>
      </c>
      <c r="CE67" s="29">
        <f>CD67/24.87*100</f>
        <v>4.3506232408524328</v>
      </c>
      <c r="CF67" s="12">
        <v>97024.362999999998</v>
      </c>
      <c r="CG67" s="12">
        <v>17.998999999999999</v>
      </c>
      <c r="CH67" s="29">
        <f>CG67/58.916*100</f>
        <v>30.550274967750696</v>
      </c>
      <c r="CI67" s="12">
        <v>0</v>
      </c>
      <c r="CJ67" s="29">
        <v>0</v>
      </c>
      <c r="CK67" s="12">
        <v>2</v>
      </c>
      <c r="CL67" s="29">
        <v>0</v>
      </c>
      <c r="CM67" s="12">
        <v>0</v>
      </c>
      <c r="CN67" s="12">
        <v>0</v>
      </c>
      <c r="CO67" s="29">
        <f>CN67/21.145*100</f>
        <v>0</v>
      </c>
      <c r="CP67" s="12">
        <v>9</v>
      </c>
      <c r="CQ67" s="12">
        <v>0.27</v>
      </c>
      <c r="CR67" s="29">
        <f>CQ67/40.952*100</f>
        <v>0.65930845868333665</v>
      </c>
      <c r="CS67" s="12">
        <v>6</v>
      </c>
      <c r="CT67" s="12">
        <v>6.4180000000000001</v>
      </c>
      <c r="CU67" s="29">
        <f>CT67/99.677*100</f>
        <v>6.438797315328511</v>
      </c>
      <c r="CV67" s="29">
        <f>CW67/467.6729176</f>
        <v>0.19769340682226422</v>
      </c>
      <c r="CW67" s="12">
        <f>BU67*0.5+BV67*0.5+BY67*0.5+CB67+CE67+CH67*0.5+CJ67*0.5+CL67*0.5+CO67+CR67+CU67*0.5+CU67*0.5+BA67</f>
        <v>92.455852358852056</v>
      </c>
      <c r="CX67" s="12">
        <f>AK67+AQ67+AZ67+BR67+CV67</f>
        <v>1.3538603004671435</v>
      </c>
      <c r="CY67" s="29">
        <f>CX67/3.9123</f>
        <v>0.34605227116201298</v>
      </c>
      <c r="CZ67" s="12">
        <v>386093.17075638892</v>
      </c>
      <c r="DA67" s="12">
        <v>2199924800.0189581</v>
      </c>
    </row>
    <row r="68" spans="1:105" s="4" customFormat="1" x14ac:dyDescent="0.25">
      <c r="A68" s="2">
        <v>50000</v>
      </c>
      <c r="B68" s="3" t="s">
        <v>204</v>
      </c>
      <c r="E68" s="3" t="s">
        <v>205</v>
      </c>
      <c r="F68" s="2">
        <v>512.01099999999997</v>
      </c>
      <c r="G68" s="3">
        <v>98</v>
      </c>
      <c r="H68" s="5">
        <v>3</v>
      </c>
      <c r="I68" s="5">
        <v>0</v>
      </c>
      <c r="J68" s="5">
        <v>5.15</v>
      </c>
      <c r="K68" s="5">
        <v>0</v>
      </c>
      <c r="L68" s="5">
        <v>1831</v>
      </c>
      <c r="M68" s="5">
        <v>14300</v>
      </c>
      <c r="N68" s="6" t="s">
        <v>116</v>
      </c>
      <c r="O68" s="5">
        <v>0</v>
      </c>
      <c r="P68" s="5">
        <v>4.3228822362829353E-4</v>
      </c>
      <c r="Q68" s="5">
        <v>1.0152810447028955E-3</v>
      </c>
      <c r="R68" s="39">
        <v>1.3892699862237288E-3</v>
      </c>
      <c r="S68" s="11">
        <f>R68/3.69679559721054</f>
        <v>3.7580384137873857E-4</v>
      </c>
      <c r="T68" s="18">
        <v>17.2</v>
      </c>
      <c r="U68" s="18">
        <v>11.54</v>
      </c>
      <c r="V68" s="18">
        <v>0.67500000000000004</v>
      </c>
      <c r="W68" s="18">
        <f>T68/57.35*100</f>
        <v>29.991281604184827</v>
      </c>
      <c r="X68" s="18"/>
      <c r="Y68" s="19">
        <v>47.213000000000001</v>
      </c>
      <c r="Z68" s="19">
        <v>47.902000000000001</v>
      </c>
      <c r="AA68" s="19">
        <v>97.412000000000006</v>
      </c>
      <c r="AB68" s="20">
        <v>11.539986578995611</v>
      </c>
      <c r="AC68" s="19">
        <v>33.332999999999998</v>
      </c>
      <c r="AD68" s="19">
        <v>13.055</v>
      </c>
      <c r="AE68" s="19">
        <v>0</v>
      </c>
      <c r="AF68" s="19">
        <v>21.696999999999999</v>
      </c>
      <c r="AG68" s="21">
        <v>0</v>
      </c>
      <c r="AH68" s="21">
        <v>0</v>
      </c>
      <c r="AI68" s="14">
        <f>T68-Y68-Z68-AA68*0.5+AB68*0.5+AC68*0.5+AD68*0.5-(AE68+AF68)*0.5-(AG68+AH68)*0.5</f>
        <v>-108.5055067105022</v>
      </c>
      <c r="AJ68" s="14">
        <f>(AI68+225.2635)</f>
        <v>116.75799328949779</v>
      </c>
      <c r="AK68" s="21">
        <f>AJ68/344.519957</f>
        <v>0.3389005220661217</v>
      </c>
      <c r="AL68" s="22">
        <v>0.77100000000000002</v>
      </c>
      <c r="AM68" s="22">
        <v>0.34899999999999998</v>
      </c>
      <c r="AN68" s="22">
        <v>0</v>
      </c>
      <c r="AO68" s="22">
        <v>7.5469999999999997</v>
      </c>
      <c r="AP68" s="22">
        <f>AL68+(0.25*AM68)+(AN68*0.5)+(AO68*0.5)</f>
        <v>4.6317500000000003</v>
      </c>
      <c r="AQ68" s="22">
        <f>AP68/65.2067358611825</f>
        <v>7.1031772083492317E-2</v>
      </c>
      <c r="AR68" s="23">
        <v>1.3440000000000001</v>
      </c>
      <c r="AS68" s="23">
        <v>61.271000000000001</v>
      </c>
      <c r="AT68" s="23">
        <v>69.811000000000007</v>
      </c>
      <c r="AU68" s="23"/>
      <c r="AV68" s="23">
        <v>0.61</v>
      </c>
      <c r="AW68" s="23">
        <v>83.332999999999998</v>
      </c>
      <c r="AX68" s="23">
        <v>83.332999999999998</v>
      </c>
      <c r="AY68" s="23">
        <f>-1*AR68+AS68*0.5+AT68*0.5+AV68+AW68*0.5+AX68*0.5</f>
        <v>148.13999999999999</v>
      </c>
      <c r="AZ68" s="24">
        <f>AY68/192.0565</f>
        <v>0.77133551845420478</v>
      </c>
      <c r="BA68" s="30">
        <v>0</v>
      </c>
      <c r="BB68" s="25">
        <f>BA68/17.469*100</f>
        <v>0</v>
      </c>
      <c r="BC68" s="25">
        <v>0.12353304508956146</v>
      </c>
      <c r="BD68" s="25">
        <f>BB68+BC68*0.5</f>
        <v>6.1766522544780732E-2</v>
      </c>
      <c r="BE68" s="26">
        <f>BD68/574.6353</f>
        <v>1.0748821477688672E-4</v>
      </c>
      <c r="BF68" s="27">
        <v>0</v>
      </c>
      <c r="BG68" s="27">
        <v>0</v>
      </c>
      <c r="BH68" s="27">
        <v>0</v>
      </c>
      <c r="BI68" s="27">
        <v>0</v>
      </c>
      <c r="BJ68" s="27">
        <v>1</v>
      </c>
      <c r="BK68" s="27">
        <v>1</v>
      </c>
      <c r="BL68" s="27">
        <v>0</v>
      </c>
      <c r="BM68" s="27">
        <v>0</v>
      </c>
      <c r="BN68" s="27">
        <v>0</v>
      </c>
      <c r="BO68" s="27">
        <v>0</v>
      </c>
      <c r="BP68" s="27">
        <v>3.774</v>
      </c>
      <c r="BQ68" s="27">
        <f>BF68+BG68+BH68+BI68+BJ68+BK68+BL68+BM68+BP68+(BN68*0.5+BO68)</f>
        <v>5.774</v>
      </c>
      <c r="BR68" s="28">
        <f>BQ68/267.537496143959</f>
        <v>2.1582021523043161E-2</v>
      </c>
      <c r="BS68" s="12">
        <v>31</v>
      </c>
      <c r="BT68" s="12">
        <v>62</v>
      </c>
      <c r="BU68" s="29">
        <f>BS68/DA68*100000000000/165.8</f>
        <v>36.517174926185703</v>
      </c>
      <c r="BV68" s="29">
        <f>BT68/DA68*100000000000/386.3</f>
        <v>31.34635051908667</v>
      </c>
      <c r="BW68" s="12">
        <v>20832.268</v>
      </c>
      <c r="BX68" s="12">
        <v>13.438000000000001</v>
      </c>
      <c r="BY68" s="29">
        <f>BX68/76.76*100</f>
        <v>17.506513809275663</v>
      </c>
      <c r="BZ68" s="12">
        <v>0</v>
      </c>
      <c r="CA68" s="12">
        <v>0</v>
      </c>
      <c r="CB68" s="29">
        <f>BZ68/623531*100</f>
        <v>0</v>
      </c>
      <c r="CC68" s="12">
        <v>1575.096</v>
      </c>
      <c r="CD68" s="12">
        <v>1.016</v>
      </c>
      <c r="CE68" s="29">
        <f>CD68/24.87*100</f>
        <v>4.0852432649778851</v>
      </c>
      <c r="CF68" s="12">
        <v>18223.412</v>
      </c>
      <c r="CG68" s="12">
        <v>11.755000000000001</v>
      </c>
      <c r="CH68" s="29">
        <f>CG68/58.916*100</f>
        <v>19.952135243397382</v>
      </c>
      <c r="CI68" s="12">
        <v>0</v>
      </c>
      <c r="CJ68" s="29">
        <v>0</v>
      </c>
      <c r="CK68" s="12">
        <v>2</v>
      </c>
      <c r="CL68" s="29">
        <v>0.104</v>
      </c>
      <c r="CM68" s="12">
        <v>0</v>
      </c>
      <c r="CN68" s="12">
        <v>0</v>
      </c>
      <c r="CO68" s="29">
        <f>CN68/21.145*100</f>
        <v>0</v>
      </c>
      <c r="CP68" s="12">
        <v>2</v>
      </c>
      <c r="CQ68" s="12">
        <v>0.40500000000000003</v>
      </c>
      <c r="CR68" s="29">
        <f>CQ68/40.952*100</f>
        <v>0.98896268802500498</v>
      </c>
      <c r="CS68" s="12">
        <v>7</v>
      </c>
      <c r="CT68" s="12">
        <v>5.5469999999999997</v>
      </c>
      <c r="CU68" s="29">
        <f>CT68/99.677*100</f>
        <v>5.5649748688263081</v>
      </c>
      <c r="CV68" s="29">
        <f>CW68/467.6729176</f>
        <v>0.1354627682866747</v>
      </c>
      <c r="CW68" s="12">
        <f>BU68*0.5+BV68*0.5+BY68*0.5+CB68+CE68+CH68*0.5+CJ68*0.5+CL68*0.5+CO68+CR68+CU68*0.5+CU68*0.5+BA68</f>
        <v>63.352268070801905</v>
      </c>
      <c r="CX68" s="12">
        <f>AK68+AQ68+AZ68+BR68+CV68</f>
        <v>1.3383126024135366</v>
      </c>
      <c r="CY68" s="29">
        <f>CX68/3.9123</f>
        <v>0.34207821547773343</v>
      </c>
      <c r="CZ68" s="12">
        <v>171326.10448793165</v>
      </c>
      <c r="DA68" s="12">
        <v>512011830.34485233</v>
      </c>
    </row>
    <row r="69" spans="1:105" s="4" customFormat="1" x14ac:dyDescent="0.25">
      <c r="A69" s="2">
        <v>61000</v>
      </c>
      <c r="B69" s="3" t="s">
        <v>102</v>
      </c>
      <c r="E69" s="3" t="s">
        <v>103</v>
      </c>
      <c r="F69" s="2">
        <v>22645.315999999999</v>
      </c>
      <c r="G69" s="3">
        <v>120</v>
      </c>
      <c r="H69" s="5">
        <v>166</v>
      </c>
      <c r="I69" s="5">
        <v>16.5</v>
      </c>
      <c r="J69" s="5">
        <v>160</v>
      </c>
      <c r="K69" s="5">
        <v>26.4</v>
      </c>
      <c r="L69" s="5">
        <v>106763</v>
      </c>
      <c r="M69" s="5">
        <v>414533</v>
      </c>
      <c r="N69" s="6" t="s">
        <v>101</v>
      </c>
      <c r="O69" s="5">
        <v>6.3836578359399931E-2</v>
      </c>
      <c r="P69" s="5">
        <v>2.5206110114269525E-2</v>
      </c>
      <c r="Q69" s="5">
        <v>2.9431293517750024E-2</v>
      </c>
      <c r="R69" s="39">
        <v>0.18188804201047137</v>
      </c>
      <c r="S69" s="11">
        <f>R69/3.69679559721054</f>
        <v>4.9201541504679647E-2</v>
      </c>
      <c r="T69" s="18">
        <v>21.64</v>
      </c>
      <c r="U69" s="18">
        <v>12.08</v>
      </c>
      <c r="V69" s="18">
        <v>6.9130000000000003</v>
      </c>
      <c r="W69" s="18">
        <v>34.177</v>
      </c>
      <c r="X69" s="18">
        <v>31.872</v>
      </c>
      <c r="Y69" s="19">
        <v>36.588000000000001</v>
      </c>
      <c r="Z69" s="19">
        <v>72.426000000000002</v>
      </c>
      <c r="AA69" s="19">
        <v>90.733999999999995</v>
      </c>
      <c r="AB69" s="20">
        <v>12.07998595097634</v>
      </c>
      <c r="AC69" s="19">
        <v>34.177</v>
      </c>
      <c r="AD69" s="19">
        <v>31.872</v>
      </c>
      <c r="AE69" s="19">
        <v>1.194</v>
      </c>
      <c r="AF69" s="19">
        <v>23.052</v>
      </c>
      <c r="AG69" s="21">
        <v>1.036</v>
      </c>
      <c r="AH69" s="21">
        <v>0.39400000000000002</v>
      </c>
      <c r="AI69" s="14">
        <f>T69-Y69-Z69-AA69*0.5+AB69*0.5+AC69*0.5+AD69*0.5-(AE69+AF69)*0.5-(AG69+AH69)*0.5</f>
        <v>-106.51450702451181</v>
      </c>
      <c r="AJ69" s="14">
        <f>(AI69+225.2635)</f>
        <v>118.74899297548818</v>
      </c>
      <c r="AK69" s="21">
        <f>AJ69/344.519957</f>
        <v>0.3446795767929583</v>
      </c>
      <c r="AL69" s="22">
        <v>0</v>
      </c>
      <c r="AM69" s="22">
        <v>5.0609999999999999</v>
      </c>
      <c r="AN69" s="22">
        <v>4.3701799485861184</v>
      </c>
      <c r="AO69" s="22">
        <v>7.4550000000000001</v>
      </c>
      <c r="AP69" s="22">
        <f>AL69+(0.25*AM69)+(AN69*0.5)+(AO69*0.5)</f>
        <v>7.1778399742930592</v>
      </c>
      <c r="AQ69" s="22">
        <f>AP69/65.2067358611825</f>
        <v>0.11007819789620876</v>
      </c>
      <c r="AR69" s="23">
        <v>0.74399999999999999</v>
      </c>
      <c r="AS69" s="23">
        <v>26.151</v>
      </c>
      <c r="AT69" s="23">
        <v>32.905000000000001</v>
      </c>
      <c r="AU69" s="23">
        <v>6.6070000000000002</v>
      </c>
      <c r="AV69" s="23">
        <v>9.2999999999999999E-2</v>
      </c>
      <c r="AW69" s="23">
        <v>68.775999999999996</v>
      </c>
      <c r="AX69" s="23">
        <v>41.771999999999998</v>
      </c>
      <c r="AY69" s="23">
        <f>-1*AR69+AS69*0.5+AT69*0.5+AV69+AW69*0.5+AX69*0.5</f>
        <v>84.150999999999996</v>
      </c>
      <c r="AZ69" s="24">
        <f>AY69/192.0565</f>
        <v>0.43815752135439306</v>
      </c>
      <c r="BA69" s="25">
        <v>0.88800000000000001</v>
      </c>
      <c r="BB69" s="25">
        <f>BA69/17.469*100</f>
        <v>5.0832904001373862</v>
      </c>
      <c r="BC69" s="25">
        <v>1.4823965410747375</v>
      </c>
      <c r="BD69" s="25">
        <f>BB69+BC69*0.5</f>
        <v>5.8244886706747554</v>
      </c>
      <c r="BE69" s="26">
        <f>BD69/574.6353</f>
        <v>1.013597436613232E-2</v>
      </c>
      <c r="BF69" s="27">
        <v>0</v>
      </c>
      <c r="BG69" s="27">
        <v>6</v>
      </c>
      <c r="BH69" s="27">
        <v>0</v>
      </c>
      <c r="BI69" s="27">
        <v>0</v>
      </c>
      <c r="BJ69" s="27">
        <v>0</v>
      </c>
      <c r="BK69" s="27">
        <v>16</v>
      </c>
      <c r="BL69" s="27">
        <v>0</v>
      </c>
      <c r="BM69" s="27">
        <v>2</v>
      </c>
      <c r="BN69" s="27">
        <v>17</v>
      </c>
      <c r="BO69" s="27">
        <v>4.3701799485861184</v>
      </c>
      <c r="BP69" s="27">
        <v>3.8559999999999999</v>
      </c>
      <c r="BQ69" s="27">
        <f>BF69+BG69+BH69+BI69+BJ69+BK69+BL69+BM69+BP69+(BN69*0.5+BO69)</f>
        <v>40.726179948586122</v>
      </c>
      <c r="BR69" s="28">
        <f>BQ69/267.537496143959</f>
        <v>0.15222606376891487</v>
      </c>
      <c r="BS69" s="12">
        <v>1541</v>
      </c>
      <c r="BT69" s="12">
        <v>3198</v>
      </c>
      <c r="BU69" s="29">
        <f>BS69/DA69*100000000000/165.8</f>
        <v>41.043059108556356</v>
      </c>
      <c r="BV69" s="29">
        <f>BT69/DA69*100000000000/386.3</f>
        <v>36.557405146775544</v>
      </c>
      <c r="BW69" s="12">
        <v>279270.94</v>
      </c>
      <c r="BX69" s="12">
        <v>8.3829999999999991</v>
      </c>
      <c r="BY69" s="29">
        <f>BX69/76.76*100</f>
        <v>10.921052631578945</v>
      </c>
      <c r="BZ69" s="12">
        <v>0</v>
      </c>
      <c r="CA69" s="12">
        <v>0</v>
      </c>
      <c r="CB69" s="29">
        <f>BZ69/623531*100</f>
        <v>0</v>
      </c>
      <c r="CC69" s="12">
        <v>162942.671</v>
      </c>
      <c r="CD69" s="12">
        <v>4.891</v>
      </c>
      <c r="CE69" s="29">
        <f>CD69/24.87*100</f>
        <v>19.666264575794131</v>
      </c>
      <c r="CF69" s="12">
        <v>277506.26400000002</v>
      </c>
      <c r="CG69" s="12">
        <v>8.33</v>
      </c>
      <c r="CH69" s="29">
        <f>CG69/58.916*100</f>
        <v>14.138773847511713</v>
      </c>
      <c r="CI69" s="12">
        <v>0</v>
      </c>
      <c r="CJ69" s="29">
        <v>0</v>
      </c>
      <c r="CK69" s="12">
        <v>72</v>
      </c>
      <c r="CL69" s="29">
        <v>41.423999999999999</v>
      </c>
      <c r="CM69" s="12">
        <v>0</v>
      </c>
      <c r="CN69" s="12">
        <v>0</v>
      </c>
      <c r="CO69" s="29">
        <f>CN69/21.145*100</f>
        <v>0</v>
      </c>
      <c r="CP69" s="12">
        <v>171</v>
      </c>
      <c r="CQ69" s="12">
        <v>10.432</v>
      </c>
      <c r="CR69" s="29">
        <f>CQ69/40.952*100</f>
        <v>25.473725336979879</v>
      </c>
      <c r="CS69" s="12">
        <v>93</v>
      </c>
      <c r="CT69" s="12">
        <v>10.489000000000001</v>
      </c>
      <c r="CU69" s="29">
        <f>CT69/99.677*100</f>
        <v>10.5229892552946</v>
      </c>
      <c r="CV69" s="29">
        <f>CW69/467.6729176</f>
        <v>0.27496380418005179</v>
      </c>
      <c r="CW69" s="12">
        <f>BU69*0.5+BV69*0.5+BY69*0.5+CB69+CE69+CH69*0.5+CJ69*0.5+CL69*0.5+CO69+CR69+CU69*0.5+CU69*0.5+BA69</f>
        <v>128.59312453527988</v>
      </c>
      <c r="CX69" s="12">
        <f>AK69+AQ69+AZ69+BR69+CV69</f>
        <v>1.3201051639925268</v>
      </c>
      <c r="CY69" s="29">
        <f>CX69/3.9123</f>
        <v>0.33742431919651528</v>
      </c>
      <c r="CZ69" s="12">
        <v>1452992.2095127059</v>
      </c>
      <c r="DA69" s="12">
        <v>22645316213.185509</v>
      </c>
    </row>
    <row r="70" spans="1:105" s="4" customFormat="1" x14ac:dyDescent="0.25">
      <c r="A70" s="2">
        <v>44000</v>
      </c>
      <c r="B70" s="3" t="s">
        <v>186</v>
      </c>
      <c r="E70" s="3" t="s">
        <v>187</v>
      </c>
      <c r="F70" s="2">
        <v>1196.402</v>
      </c>
      <c r="G70" s="3">
        <v>86</v>
      </c>
      <c r="H70" s="5">
        <v>5</v>
      </c>
      <c r="I70" s="5">
        <v>0</v>
      </c>
      <c r="J70" s="5">
        <v>13.6</v>
      </c>
      <c r="K70" s="5">
        <v>0</v>
      </c>
      <c r="L70" s="5">
        <v>3175</v>
      </c>
      <c r="M70" s="5">
        <v>15435</v>
      </c>
      <c r="N70" s="6" t="s">
        <v>116</v>
      </c>
      <c r="O70" s="5">
        <v>0</v>
      </c>
      <c r="P70" s="5">
        <v>7.4959864009821508E-4</v>
      </c>
      <c r="Q70" s="5">
        <v>1.0958645402090344E-3</v>
      </c>
      <c r="R70" s="39">
        <v>1.8108365902961675E-3</v>
      </c>
      <c r="S70" s="11">
        <f>R70/3.69679559721054</f>
        <v>4.8983952254827272E-4</v>
      </c>
      <c r="T70" s="18">
        <v>18.350000000000001</v>
      </c>
      <c r="U70" s="18">
        <v>14.28</v>
      </c>
      <c r="V70" s="18">
        <v>16.585000000000001</v>
      </c>
      <c r="W70" s="18">
        <v>70.37</v>
      </c>
      <c r="X70" s="18">
        <v>75.915000000000006</v>
      </c>
      <c r="Y70" s="19">
        <v>61.116</v>
      </c>
      <c r="Z70" s="19">
        <v>47.701999999999998</v>
      </c>
      <c r="AA70" s="19">
        <v>94.724999999999994</v>
      </c>
      <c r="AB70" s="20">
        <v>14.279983392379316</v>
      </c>
      <c r="AC70" s="19">
        <v>31.033999999999999</v>
      </c>
      <c r="AD70" s="19">
        <v>21.803000000000001</v>
      </c>
      <c r="AE70" s="19">
        <v>0</v>
      </c>
      <c r="AF70" s="19">
        <v>34.183999999999997</v>
      </c>
      <c r="AG70" s="21">
        <v>0</v>
      </c>
      <c r="AH70" s="21">
        <v>0</v>
      </c>
      <c r="AI70" s="14">
        <f>T70-Y70-Z70-AA70*0.5+AB70*0.5+AC70*0.5+AD70*0.5-(AE70+AF70)*0.5-(AG70+AH70)*0.5</f>
        <v>-121.36400830381031</v>
      </c>
      <c r="AJ70" s="14">
        <f>(AI70+225.2635)</f>
        <v>103.89949169618968</v>
      </c>
      <c r="AK70" s="21">
        <f>AJ70/344.519957</f>
        <v>0.3015775707187543</v>
      </c>
      <c r="AL70" s="22">
        <v>5.9160000000000004</v>
      </c>
      <c r="AM70" s="22">
        <v>0.69799999999999995</v>
      </c>
      <c r="AN70" s="22">
        <v>0</v>
      </c>
      <c r="AO70" s="22">
        <v>5.1950000000000003</v>
      </c>
      <c r="AP70" s="22">
        <f>AL70+(0.25*AM70)+(AN70*0.5)+(AO70*0.5)</f>
        <v>8.6880000000000006</v>
      </c>
      <c r="AQ70" s="22">
        <f>AP70/65.2067358611825</f>
        <v>0.13323776884792601</v>
      </c>
      <c r="AR70" s="23">
        <v>2.8260000000000001</v>
      </c>
      <c r="AS70" s="23">
        <v>73.531000000000006</v>
      </c>
      <c r="AT70" s="23">
        <v>62.338000000000001</v>
      </c>
      <c r="AU70" s="23">
        <v>40.286999999999999</v>
      </c>
      <c r="AV70" s="23">
        <v>0.51</v>
      </c>
      <c r="AW70" s="23">
        <v>65.516999999999996</v>
      </c>
      <c r="AX70" s="23">
        <v>62.069000000000003</v>
      </c>
      <c r="AY70" s="23">
        <f>-1*AR70+AS70*0.5+AT70*0.5+AV70+AW70*0.5+AX70*0.5</f>
        <v>129.41150000000002</v>
      </c>
      <c r="AZ70" s="24">
        <f>AY70/192.0565</f>
        <v>0.67381994361034392</v>
      </c>
      <c r="BA70" s="25">
        <v>0.71599999999999997</v>
      </c>
      <c r="BB70" s="25">
        <f>BA70/17.469*100</f>
        <v>4.0986891064170816</v>
      </c>
      <c r="BC70" s="25">
        <v>0.92649783817171094</v>
      </c>
      <c r="BD70" s="25">
        <f>BB70+BC70*0.5</f>
        <v>4.5619380255029371</v>
      </c>
      <c r="BE70" s="26">
        <f>BD70/574.6353</f>
        <v>7.9388405576596797E-3</v>
      </c>
      <c r="BF70" s="27">
        <v>0</v>
      </c>
      <c r="BG70" s="27">
        <v>0</v>
      </c>
      <c r="BH70" s="27">
        <v>0</v>
      </c>
      <c r="BI70" s="27">
        <v>0</v>
      </c>
      <c r="BJ70" s="27">
        <v>5</v>
      </c>
      <c r="BK70" s="27">
        <v>10</v>
      </c>
      <c r="BL70" s="27">
        <v>0</v>
      </c>
      <c r="BM70" s="27">
        <v>0</v>
      </c>
      <c r="BN70" s="27">
        <v>0</v>
      </c>
      <c r="BO70" s="27">
        <v>0</v>
      </c>
      <c r="BP70" s="27">
        <v>1.2989999999999999</v>
      </c>
      <c r="BQ70" s="27">
        <f>BF70+BG70+BH70+BI70+BJ70+BK70+BL70+BM70+BP70+(BN70*0.5+BO70)</f>
        <v>16.298999999999999</v>
      </c>
      <c r="BR70" s="28">
        <f>BQ70/267.537496143959</f>
        <v>6.0922301490142099E-2</v>
      </c>
      <c r="BS70" s="12">
        <v>57</v>
      </c>
      <c r="BT70" s="12">
        <v>166</v>
      </c>
      <c r="BU70" s="29">
        <f>BS70/DA70*100000000000/165.8</f>
        <v>28.735114299207332</v>
      </c>
      <c r="BV70" s="29">
        <f>BT70/DA70*100000000000/386.3</f>
        <v>35.917489989791754</v>
      </c>
      <c r="BW70" s="12">
        <v>40291.945</v>
      </c>
      <c r="BX70" s="12">
        <v>13.589</v>
      </c>
      <c r="BY70" s="29">
        <f>BX70/76.76*100</f>
        <v>17.703230849400729</v>
      </c>
      <c r="BZ70" s="12">
        <v>0</v>
      </c>
      <c r="CA70" s="12">
        <v>0</v>
      </c>
      <c r="CB70" s="29">
        <f>BZ70/623531*100</f>
        <v>0</v>
      </c>
      <c r="CC70" s="12">
        <v>4594.5609999999997</v>
      </c>
      <c r="CD70" s="12">
        <v>1.55</v>
      </c>
      <c r="CE70" s="29">
        <f>CD70/24.87*100</f>
        <v>6.2324085243264982</v>
      </c>
      <c r="CF70" s="12">
        <v>17462.069</v>
      </c>
      <c r="CG70" s="12">
        <v>5.8890000000000002</v>
      </c>
      <c r="CH70" s="29">
        <f>CG70/58.916*100</f>
        <v>9.9955869373345116</v>
      </c>
      <c r="CI70" s="12">
        <v>0</v>
      </c>
      <c r="CJ70" s="29">
        <v>0</v>
      </c>
      <c r="CK70" s="12">
        <v>4</v>
      </c>
      <c r="CL70" s="29">
        <v>3.55</v>
      </c>
      <c r="CM70" s="12">
        <v>0</v>
      </c>
      <c r="CN70" s="12">
        <v>0</v>
      </c>
      <c r="CO70" s="29">
        <f>CN70/21.145*100</f>
        <v>0</v>
      </c>
      <c r="CP70" s="12">
        <v>3</v>
      </c>
      <c r="CQ70" s="12">
        <v>0.307</v>
      </c>
      <c r="CR70" s="29">
        <f>CQ70/40.952*100</f>
        <v>0.74965813635475687</v>
      </c>
      <c r="CS70" s="12">
        <v>4</v>
      </c>
      <c r="CT70" s="12">
        <v>7.3109999999999999</v>
      </c>
      <c r="CU70" s="29">
        <f>CT70/99.677*100</f>
        <v>7.3346910520982771</v>
      </c>
      <c r="CV70" s="29">
        <f>CW70/467.6729176</f>
        <v>0.13467418441475024</v>
      </c>
      <c r="CW70" s="12">
        <f>BU70*0.5+BV70*0.5+BY70*0.5+CB70+CE70+CH70*0.5+CJ70*0.5+CL70*0.5+CO70+CR70+CU70*0.5+CU70*0.5+BA70</f>
        <v>62.983468750646693</v>
      </c>
      <c r="CX70" s="12">
        <f>AK70+AQ70+AZ70+BR70+CV70</f>
        <v>1.3042317690819165</v>
      </c>
      <c r="CY70" s="29">
        <f>CX70/3.9123</f>
        <v>0.33336701405360442</v>
      </c>
      <c r="CZ70" s="12">
        <v>258178.79587378734</v>
      </c>
      <c r="DA70" s="12">
        <v>1196402744.1811285</v>
      </c>
    </row>
    <row r="71" spans="1:105" s="4" customFormat="1" x14ac:dyDescent="0.25">
      <c r="A71" s="2">
        <v>83000</v>
      </c>
      <c r="B71" s="3" t="s">
        <v>230</v>
      </c>
      <c r="E71" s="3" t="s">
        <v>231</v>
      </c>
      <c r="F71" s="2">
        <v>165.06700000000001</v>
      </c>
      <c r="G71" s="3">
        <v>164</v>
      </c>
      <c r="H71" s="5">
        <v>2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/>
      <c r="O71" s="5">
        <v>0</v>
      </c>
      <c r="P71" s="5">
        <v>0</v>
      </c>
      <c r="Q71" s="5">
        <v>0</v>
      </c>
      <c r="R71" s="39">
        <v>0</v>
      </c>
      <c r="S71" s="11">
        <f>R71/3.69679559721054</f>
        <v>0</v>
      </c>
      <c r="T71" s="18">
        <v>14.28</v>
      </c>
      <c r="U71" s="18">
        <v>0</v>
      </c>
      <c r="V71" s="18">
        <v>27.378</v>
      </c>
      <c r="W71" s="18">
        <v>100</v>
      </c>
      <c r="X71" s="18">
        <v>100</v>
      </c>
      <c r="Y71" s="19">
        <v>0</v>
      </c>
      <c r="Z71" s="19">
        <v>86.34</v>
      </c>
      <c r="AA71" s="19">
        <v>100</v>
      </c>
      <c r="AB71" s="19">
        <v>0</v>
      </c>
      <c r="AC71" s="19">
        <v>33.332999999999998</v>
      </c>
      <c r="AD71" s="19">
        <v>7.3390000000000004</v>
      </c>
      <c r="AE71" s="19">
        <v>0</v>
      </c>
      <c r="AF71" s="19">
        <v>0</v>
      </c>
      <c r="AG71" s="21">
        <v>0</v>
      </c>
      <c r="AH71" s="21">
        <v>0</v>
      </c>
      <c r="AI71" s="14">
        <f>T71-Y71-Z71-AA71*0.5+AB71*0.5+AC71*0.5+AD71*0.5-(AE71+AF71)*0.5-(AG71+AH71)*0.5</f>
        <v>-101.724</v>
      </c>
      <c r="AJ71" s="14">
        <f>(AI71+225.2635)</f>
        <v>123.53949999999999</v>
      </c>
      <c r="AK71" s="21">
        <f>AJ71/344.519957</f>
        <v>0.3585844520467068</v>
      </c>
      <c r="AL71" s="22">
        <v>0</v>
      </c>
      <c r="AM71" s="22">
        <v>0</v>
      </c>
      <c r="AN71" s="22">
        <v>0</v>
      </c>
      <c r="AO71" s="22">
        <v>10</v>
      </c>
      <c r="AP71" s="22">
        <f>AL71+(0.25*AM71)+(AN71*0.5)+(AO71*0.5)</f>
        <v>5</v>
      </c>
      <c r="AQ71" s="22">
        <f>AP71/65.2067358611825</f>
        <v>7.6679194778962942E-2</v>
      </c>
      <c r="AR71" s="23">
        <v>0.154</v>
      </c>
      <c r="AS71" s="23">
        <v>13.66</v>
      </c>
      <c r="AT71" s="23">
        <v>15</v>
      </c>
      <c r="AU71" s="23"/>
      <c r="AV71" s="23">
        <v>0</v>
      </c>
      <c r="AW71" s="23">
        <v>100</v>
      </c>
      <c r="AX71" s="23">
        <v>66.667000000000002</v>
      </c>
      <c r="AY71" s="23">
        <f>-1*AR71+AS71*0.5+AT71*0.5+AV71+AW71*0.5+AX71*0.5</f>
        <v>97.509500000000003</v>
      </c>
      <c r="AZ71" s="24">
        <f>AY71/192.0565</f>
        <v>0.50771257416437354</v>
      </c>
      <c r="BA71" s="25">
        <v>1.7000000000000001E-2</v>
      </c>
      <c r="BB71" s="25">
        <f>BA71/17.469*100</f>
        <v>9.7315244146774282E-2</v>
      </c>
      <c r="BC71" s="25">
        <v>0.18529956763434219</v>
      </c>
      <c r="BD71" s="25">
        <f>BB71+BC71*0.5</f>
        <v>0.18996502796394538</v>
      </c>
      <c r="BE71" s="26">
        <f>BD71/574.6353</f>
        <v>3.3058363794209191E-4</v>
      </c>
      <c r="BF71" s="27">
        <v>0</v>
      </c>
      <c r="BG71" s="27">
        <v>0</v>
      </c>
      <c r="BH71" s="27">
        <v>0</v>
      </c>
      <c r="BI71" s="27">
        <v>0</v>
      </c>
      <c r="BJ71" s="27">
        <v>0</v>
      </c>
      <c r="BK71" s="27">
        <v>3</v>
      </c>
      <c r="BL71" s="27">
        <v>0</v>
      </c>
      <c r="BM71" s="27">
        <v>0</v>
      </c>
      <c r="BN71" s="27">
        <v>0</v>
      </c>
      <c r="BO71" s="27">
        <v>0</v>
      </c>
      <c r="BP71" s="27">
        <v>0</v>
      </c>
      <c r="BQ71" s="27">
        <f>BF71+BG71+BH71+BI71+BJ71+BK71+BL71+BM71+BP71+(BN71*0.5+BO71)</f>
        <v>3</v>
      </c>
      <c r="BR71" s="28">
        <f>BQ71/267.537496143959</f>
        <v>1.121338146330611E-2</v>
      </c>
      <c r="BS71" s="12">
        <v>24</v>
      </c>
      <c r="BT71" s="12">
        <v>27</v>
      </c>
      <c r="BU71" s="29">
        <f>BS71/DA71*100000000000/165.8</f>
        <v>87.693054766816559</v>
      </c>
      <c r="BV71" s="29">
        <f>BT71/DA71*100000000000/386.3</f>
        <v>42.342601709501587</v>
      </c>
      <c r="BW71" s="12">
        <v>2009.9190000000001</v>
      </c>
      <c r="BX71" s="12">
        <v>3.86</v>
      </c>
      <c r="BY71" s="29">
        <f>BX71/76.76*100</f>
        <v>5.0286607608129232</v>
      </c>
      <c r="BZ71" s="12">
        <v>0</v>
      </c>
      <c r="CA71" s="12">
        <v>0</v>
      </c>
      <c r="CB71" s="29">
        <f>BZ71/623531*100</f>
        <v>0</v>
      </c>
      <c r="CC71" s="12">
        <v>229.17</v>
      </c>
      <c r="CD71" s="12">
        <v>0.44</v>
      </c>
      <c r="CE71" s="29">
        <f>CD71/24.87*100</f>
        <v>1.7691998391636508</v>
      </c>
      <c r="CF71" s="12">
        <v>7282.335</v>
      </c>
      <c r="CG71" s="12">
        <v>13.986000000000001</v>
      </c>
      <c r="CH71" s="29">
        <f>CG71/58.916*100</f>
        <v>23.738882476746557</v>
      </c>
      <c r="CI71" s="12">
        <v>0</v>
      </c>
      <c r="CJ71" s="29">
        <v>0</v>
      </c>
      <c r="CK71" s="12">
        <v>2</v>
      </c>
      <c r="CL71" s="29">
        <v>47.298000000000002</v>
      </c>
      <c r="CM71" s="12">
        <v>0</v>
      </c>
      <c r="CN71" s="12">
        <v>0</v>
      </c>
      <c r="CO71" s="29">
        <f>CN71/21.145*100</f>
        <v>0</v>
      </c>
      <c r="CP71" s="12">
        <v>1</v>
      </c>
      <c r="CQ71" s="12">
        <v>4.6790000000000003</v>
      </c>
      <c r="CR71" s="29">
        <f>CQ71/40.952*100</f>
        <v>11.425571400664193</v>
      </c>
      <c r="CS71" s="12">
        <v>1</v>
      </c>
      <c r="CT71" s="12">
        <v>44.848999999999997</v>
      </c>
      <c r="CU71" s="29">
        <f>CT71/99.677*100</f>
        <v>44.994331691363101</v>
      </c>
      <c r="CV71" s="29">
        <f>CW71/467.6729176</f>
        <v>0.34480658750920529</v>
      </c>
      <c r="CW71" s="12">
        <f>BU71*0.5+BV71*0.5+BY71*0.5+CB71+CE71+CH71*0.5+CJ71*0.5+CL71*0.5+CO71+CR71+CU71*0.5+CU71*0.5+BA71</f>
        <v>161.25670278812976</v>
      </c>
      <c r="CX71" s="12">
        <f>AK71+AQ71+AZ71+BR71+CV71</f>
        <v>1.2989961899625546</v>
      </c>
      <c r="CY71" s="29">
        <f>CX71/3.9123</f>
        <v>0.33202877845833773</v>
      </c>
      <c r="CZ71" s="12">
        <v>103498.42411931943</v>
      </c>
      <c r="DA71" s="12">
        <v>165067478.26073527</v>
      </c>
    </row>
    <row r="72" spans="1:105" s="4" customFormat="1" x14ac:dyDescent="0.25">
      <c r="A72" s="2">
        <v>31000</v>
      </c>
      <c r="B72" s="3" t="s">
        <v>260</v>
      </c>
      <c r="E72" s="3" t="s">
        <v>261</v>
      </c>
      <c r="F72" s="2">
        <v>329.58699999999999</v>
      </c>
      <c r="G72" s="3">
        <v>60</v>
      </c>
      <c r="H72" s="5">
        <v>1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/>
      <c r="O72" s="5">
        <v>0</v>
      </c>
      <c r="P72" s="5">
        <v>0</v>
      </c>
      <c r="Q72" s="5">
        <v>0</v>
      </c>
      <c r="R72" s="39">
        <v>0</v>
      </c>
      <c r="S72" s="11">
        <f>R72/3.69679559721054</f>
        <v>0</v>
      </c>
      <c r="T72" s="18">
        <v>30.768999999999998</v>
      </c>
      <c r="U72" s="18">
        <v>30.77</v>
      </c>
      <c r="V72" s="18">
        <v>26.312000000000001</v>
      </c>
      <c r="W72" s="18">
        <v>68.75</v>
      </c>
      <c r="X72" s="18">
        <v>46.935000000000002</v>
      </c>
      <c r="Y72" s="19">
        <v>53.378</v>
      </c>
      <c r="Z72" s="19">
        <v>65.497</v>
      </c>
      <c r="AA72" s="19">
        <v>95.16</v>
      </c>
      <c r="AB72" s="20">
        <v>30.769964214531619</v>
      </c>
      <c r="AC72" s="19">
        <v>34.783000000000001</v>
      </c>
      <c r="AD72" s="19">
        <v>37.198999999999998</v>
      </c>
      <c r="AE72" s="19">
        <v>0</v>
      </c>
      <c r="AF72" s="19">
        <v>0</v>
      </c>
      <c r="AG72" s="21">
        <v>0</v>
      </c>
      <c r="AH72" s="21">
        <v>0</v>
      </c>
      <c r="AI72" s="14">
        <f>T72-Y72-Z72-AA72*0.5+AB72*0.5+AC72*0.5+AD72*0.5-(AE72+AF72)*0.5-(AG72+AH72)*0.5</f>
        <v>-84.310017892734152</v>
      </c>
      <c r="AJ72" s="14">
        <f>(AI72+225.2635)</f>
        <v>140.95348210726584</v>
      </c>
      <c r="AK72" s="21">
        <f>AJ72/344.519957</f>
        <v>0.40913009317270366</v>
      </c>
      <c r="AL72" s="22">
        <v>8.3989999999999991</v>
      </c>
      <c r="AM72" s="22">
        <v>0</v>
      </c>
      <c r="AN72" s="22">
        <v>0</v>
      </c>
      <c r="AO72" s="22">
        <v>11.538</v>
      </c>
      <c r="AP72" s="22">
        <f>AL72+(0.25*AM72)+(AN72*0.5)+(AO72*0.5)</f>
        <v>14.167999999999999</v>
      </c>
      <c r="AQ72" s="22">
        <f>AP72/65.2067358611825</f>
        <v>0.21727816632566938</v>
      </c>
      <c r="AR72" s="23">
        <v>0.18099999999999999</v>
      </c>
      <c r="AS72" s="23">
        <v>34.482999999999997</v>
      </c>
      <c r="AT72" s="23">
        <v>42.308</v>
      </c>
      <c r="AU72" s="23">
        <v>19.407</v>
      </c>
      <c r="AV72" s="23">
        <v>0</v>
      </c>
      <c r="AW72" s="23">
        <v>82.608999999999995</v>
      </c>
      <c r="AX72" s="23">
        <v>73.912999999999997</v>
      </c>
      <c r="AY72" s="23">
        <f>-1*AR72+AS72*0.5+AT72*0.5+AV72+AW72*0.5+AX72*0.5</f>
        <v>116.47550000000001</v>
      </c>
      <c r="AZ72" s="24">
        <f>AY72/192.0565</f>
        <v>0.60646476427509621</v>
      </c>
      <c r="BA72" s="25">
        <v>4.4999999999999998E-2</v>
      </c>
      <c r="BB72" s="25">
        <f>BA72/17.469*100</f>
        <v>0.25759917568263779</v>
      </c>
      <c r="BC72" s="25">
        <v>0</v>
      </c>
      <c r="BD72" s="25">
        <f>BB72+BC72*0.5</f>
        <v>0.25759917568263779</v>
      </c>
      <c r="BE72" s="26">
        <f>BD72/574.6353</f>
        <v>4.4828289470319309E-4</v>
      </c>
      <c r="BF72" s="27">
        <v>0</v>
      </c>
      <c r="BG72" s="27">
        <v>0</v>
      </c>
      <c r="BH72" s="27">
        <v>0</v>
      </c>
      <c r="BI72" s="27">
        <v>0</v>
      </c>
      <c r="BJ72" s="27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  <c r="BP72" s="27">
        <v>0</v>
      </c>
      <c r="BQ72" s="27">
        <f>BF72+BG72+BH72+BI72+BJ72+BK72+BL72+BM72+BP72+(BN72*0.5+BO72)</f>
        <v>0</v>
      </c>
      <c r="BR72" s="28">
        <f>BQ72/267.537496143959</f>
        <v>0</v>
      </c>
      <c r="BS72" s="12">
        <v>9</v>
      </c>
      <c r="BT72" s="12">
        <v>16</v>
      </c>
      <c r="BU72" s="29">
        <f>BS72/DA72*100000000000/165.8</f>
        <v>16.469760435473741</v>
      </c>
      <c r="BV72" s="29">
        <f>BT72/DA72*100000000000/386.3</f>
        <v>12.566796238739249</v>
      </c>
      <c r="BW72" s="12">
        <v>0</v>
      </c>
      <c r="BX72" s="12">
        <v>0</v>
      </c>
      <c r="BY72" s="29">
        <f>BX72/76.76*100</f>
        <v>0</v>
      </c>
      <c r="BZ72" s="12">
        <v>0</v>
      </c>
      <c r="CA72" s="12">
        <v>0</v>
      </c>
      <c r="CB72" s="29">
        <f>BZ72/623531*100</f>
        <v>0</v>
      </c>
      <c r="CC72" s="12">
        <v>0</v>
      </c>
      <c r="CD72" s="12">
        <v>0</v>
      </c>
      <c r="CE72" s="29">
        <f>CD72/24.87*100</f>
        <v>0</v>
      </c>
      <c r="CF72" s="12">
        <v>0</v>
      </c>
      <c r="CG72" s="12">
        <v>0</v>
      </c>
      <c r="CH72" s="29">
        <f>CG72/58.916*100</f>
        <v>0</v>
      </c>
      <c r="CI72" s="12">
        <v>0</v>
      </c>
      <c r="CJ72" s="29">
        <v>0</v>
      </c>
      <c r="CK72" s="12">
        <v>0</v>
      </c>
      <c r="CL72" s="29">
        <v>0</v>
      </c>
      <c r="CM72" s="12">
        <v>0</v>
      </c>
      <c r="CN72" s="12">
        <v>0</v>
      </c>
      <c r="CO72" s="29">
        <f>CN72/21.145*100</f>
        <v>0</v>
      </c>
      <c r="CP72" s="12">
        <v>0</v>
      </c>
      <c r="CQ72" s="12">
        <v>0</v>
      </c>
      <c r="CR72" s="29">
        <f>CQ72/40.952*100</f>
        <v>0</v>
      </c>
      <c r="CS72" s="12">
        <v>1</v>
      </c>
      <c r="CT72" s="12">
        <v>3.0000000000000001E-3</v>
      </c>
      <c r="CU72" s="29">
        <f>CT72/99.677*100</f>
        <v>3.0097214001223952E-3</v>
      </c>
      <c r="CV72" s="29">
        <f>CW72/467.6729176</f>
        <v>3.1146315106843844E-2</v>
      </c>
      <c r="CW72" s="12">
        <f>BU72*0.5+BV72*0.5+BY72*0.5+CB72+CE72+CH72*0.5+CJ72*0.5+CL72*0.5+CO72+CR72+CU72*0.5+CU72*0.5+BA72</f>
        <v>14.566288058506617</v>
      </c>
      <c r="CX72" s="12">
        <f>AK72+AQ72+AZ72+BR72+CV72</f>
        <v>1.2640193388803131</v>
      </c>
      <c r="CY72" s="29">
        <f>CX72/3.9123</f>
        <v>0.32308855120525348</v>
      </c>
      <c r="CZ72" s="12">
        <v>136177.33109416856</v>
      </c>
      <c r="DA72" s="12">
        <v>329587476.42500067</v>
      </c>
    </row>
    <row r="73" spans="1:105" s="4" customFormat="1" x14ac:dyDescent="0.25">
      <c r="A73" s="2">
        <v>103104</v>
      </c>
      <c r="B73" s="3" t="s">
        <v>262</v>
      </c>
      <c r="E73" s="3" t="s">
        <v>263</v>
      </c>
      <c r="F73" s="2">
        <v>310.19099999999997</v>
      </c>
      <c r="G73" s="3">
        <v>205</v>
      </c>
      <c r="H73" s="5">
        <v>1</v>
      </c>
      <c r="I73" s="5">
        <v>0</v>
      </c>
      <c r="J73" s="5">
        <v>1.82</v>
      </c>
      <c r="K73" s="5">
        <v>0</v>
      </c>
      <c r="L73" s="5">
        <v>652</v>
      </c>
      <c r="M73" s="5">
        <v>2140</v>
      </c>
      <c r="N73" s="6" t="s">
        <v>110</v>
      </c>
      <c r="O73" s="5">
        <v>0</v>
      </c>
      <c r="P73" s="5">
        <v>1.5393332703749174E-4</v>
      </c>
      <c r="Q73" s="5">
        <v>1.5193716333316057E-4</v>
      </c>
      <c r="R73" s="39">
        <v>3.0607010674108545E-4</v>
      </c>
      <c r="S73" s="11">
        <f>R73/3.69679559721054</f>
        <v>8.279335405290847E-5</v>
      </c>
      <c r="T73" s="18">
        <v>10</v>
      </c>
      <c r="U73" s="18">
        <v>10</v>
      </c>
      <c r="V73" s="18"/>
      <c r="W73" s="18">
        <f>T73/57.35*100</f>
        <v>17.436791630340018</v>
      </c>
      <c r="X73" s="18"/>
      <c r="Y73" s="19">
        <v>96.41</v>
      </c>
      <c r="Z73" s="19">
        <v>96.41</v>
      </c>
      <c r="AA73" s="19">
        <v>48.152999999999999</v>
      </c>
      <c r="AB73" s="19">
        <f>T73/39.41*100</f>
        <v>25.374270489723422</v>
      </c>
      <c r="AC73" s="19">
        <v>50</v>
      </c>
      <c r="AD73" s="19">
        <v>79.287000000000006</v>
      </c>
      <c r="AE73" s="19">
        <v>0</v>
      </c>
      <c r="AF73" s="19">
        <v>77.649000000000001</v>
      </c>
      <c r="AG73" s="21">
        <v>0</v>
      </c>
      <c r="AH73" s="21">
        <v>0</v>
      </c>
      <c r="AI73" s="14">
        <f>T73-Y73-Z73-AA73*0.5+AB73*0.5+AC73*0.5+AD73*0.5-(AE73+AF73)*0.5-(AG73+AH73)*0.5</f>
        <v>-168.39036475513831</v>
      </c>
      <c r="AJ73" s="14">
        <f>(AI73+225.2635)</f>
        <v>56.873135244861686</v>
      </c>
      <c r="AK73" s="21">
        <f>AJ73/344.519957</f>
        <v>0.16507936358781586</v>
      </c>
      <c r="AL73" s="22">
        <v>0</v>
      </c>
      <c r="AM73" s="22">
        <v>0</v>
      </c>
      <c r="AN73" s="22">
        <v>0</v>
      </c>
      <c r="AO73" s="22">
        <v>10</v>
      </c>
      <c r="AP73" s="22">
        <f>AL73+(0.25*AM73)+(AN73*0.5)+(AO73*0.5)</f>
        <v>5</v>
      </c>
      <c r="AQ73" s="22">
        <f>AP73/65.2067358611825</f>
        <v>7.6679194778962942E-2</v>
      </c>
      <c r="AR73" s="23">
        <v>0.14699999999999999</v>
      </c>
      <c r="AS73" s="23">
        <v>3.4630000000000001</v>
      </c>
      <c r="AT73" s="23">
        <v>30</v>
      </c>
      <c r="AU73" s="23"/>
      <c r="AV73" s="23">
        <v>8.3000000000000004E-2</v>
      </c>
      <c r="AW73" s="23">
        <v>91.667000000000002</v>
      </c>
      <c r="AX73" s="23">
        <v>75</v>
      </c>
      <c r="AY73" s="23">
        <f>-1*AR73+AS73*0.5+AT73*0.5+AV73+AW73*0.5+AX73*0.5</f>
        <v>100.001</v>
      </c>
      <c r="AZ73" s="24">
        <f>AY73/192.0565</f>
        <v>0.52068531916389194</v>
      </c>
      <c r="BA73" s="25">
        <v>3.2000000000000001E-2</v>
      </c>
      <c r="BB73" s="25">
        <f>BA73/17.469*100</f>
        <v>0.18318163604098689</v>
      </c>
      <c r="BC73" s="25">
        <v>0.12353304508956146</v>
      </c>
      <c r="BD73" s="25">
        <f>BB73+BC73*0.5</f>
        <v>0.24494815858576763</v>
      </c>
      <c r="BE73" s="26">
        <f>BD73/574.6353</f>
        <v>4.2626716212137961E-4</v>
      </c>
      <c r="BF73" s="27">
        <v>2</v>
      </c>
      <c r="BG73" s="27">
        <v>0</v>
      </c>
      <c r="BH73" s="27">
        <v>0</v>
      </c>
      <c r="BI73" s="27">
        <v>0</v>
      </c>
      <c r="BJ73" s="27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  <c r="BP73" s="27">
        <v>0</v>
      </c>
      <c r="BQ73" s="27">
        <f>BF73+BG73+BH73+BI73+BJ73+BK73+BL73+BM73+BP73+(BN73*0.5+BO73)</f>
        <v>2</v>
      </c>
      <c r="BR73" s="28">
        <f>BQ73/267.537496143959</f>
        <v>7.4755876422040743E-3</v>
      </c>
      <c r="BS73" s="12">
        <v>5</v>
      </c>
      <c r="BT73" s="12">
        <v>51</v>
      </c>
      <c r="BU73" s="29">
        <f>BS73/DA73*100000000000/165.8</f>
        <v>9.7220126584879747</v>
      </c>
      <c r="BV73" s="29">
        <f>BT73/DA73*100000000000/386.3</f>
        <v>42.561426164971593</v>
      </c>
      <c r="BW73" s="12">
        <v>11587.798000000001</v>
      </c>
      <c r="BX73" s="12">
        <v>13.068</v>
      </c>
      <c r="BY73" s="29">
        <f>BX73/76.76*100</f>
        <v>17.024491922876496</v>
      </c>
      <c r="BZ73" s="12">
        <v>0</v>
      </c>
      <c r="CA73" s="12">
        <v>0</v>
      </c>
      <c r="CB73" s="29">
        <f>BZ73/623531*100</f>
        <v>0</v>
      </c>
      <c r="CC73" s="12">
        <v>1479.703</v>
      </c>
      <c r="CD73" s="12">
        <v>1.669</v>
      </c>
      <c r="CE73" s="29">
        <f>CD73/24.87*100</f>
        <v>6.7108966626457569</v>
      </c>
      <c r="CF73" s="12">
        <v>13373.511</v>
      </c>
      <c r="CG73" s="12">
        <v>15.082000000000001</v>
      </c>
      <c r="CH73" s="29">
        <f>CG73/58.916*100</f>
        <v>25.599158123429973</v>
      </c>
      <c r="CI73" s="12">
        <v>0</v>
      </c>
      <c r="CJ73" s="29">
        <v>0</v>
      </c>
      <c r="CK73" s="12">
        <v>14</v>
      </c>
      <c r="CL73" s="29">
        <v>100</v>
      </c>
      <c r="CM73" s="12">
        <v>0</v>
      </c>
      <c r="CN73" s="12">
        <v>0</v>
      </c>
      <c r="CO73" s="29">
        <f>CN73/21.145*100</f>
        <v>0</v>
      </c>
      <c r="CP73" s="12">
        <v>14</v>
      </c>
      <c r="CQ73" s="12">
        <v>8.8919999999999995</v>
      </c>
      <c r="CR73" s="29">
        <f>CQ73/40.952*100</f>
        <v>21.713225239304553</v>
      </c>
      <c r="CS73" s="12">
        <v>12</v>
      </c>
      <c r="CT73" s="12">
        <v>99.677000000000007</v>
      </c>
      <c r="CU73" s="29">
        <f>CT73/99.677*100</f>
        <v>100</v>
      </c>
      <c r="CV73" s="29">
        <f>CW73/467.6729176</f>
        <v>0.48305056340690988</v>
      </c>
      <c r="CW73" s="12">
        <f>BU73*0.5+BV73*0.5+BY73*0.5+CB73+CE73+CH73*0.5+CJ73*0.5+CL73*0.5+CO73+CR73+CU73*0.5+CU73*0.5+BA73</f>
        <v>225.90966633683334</v>
      </c>
      <c r="CX73" s="12">
        <f>AK73+AQ73+AZ73+BR73+CV73</f>
        <v>1.2529700285797847</v>
      </c>
      <c r="CY73" s="29">
        <f>CX73/3.9123</f>
        <v>0.32026430196554062</v>
      </c>
      <c r="CZ73" s="12">
        <v>145031.74980236674</v>
      </c>
      <c r="DA73" s="12">
        <v>310191073.59380531</v>
      </c>
    </row>
    <row r="74" spans="1:105" s="4" customFormat="1" x14ac:dyDescent="0.25">
      <c r="A74" s="2">
        <v>63000</v>
      </c>
      <c r="B74" s="3" t="s">
        <v>250</v>
      </c>
      <c r="E74" s="3" t="s">
        <v>251</v>
      </c>
      <c r="F74" s="2">
        <v>571.70600000000002</v>
      </c>
      <c r="G74" s="3">
        <v>124</v>
      </c>
      <c r="H74" s="5">
        <v>1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/>
      <c r="O74" s="5">
        <v>0</v>
      </c>
      <c r="P74" s="5">
        <v>0</v>
      </c>
      <c r="Q74" s="5">
        <v>0</v>
      </c>
      <c r="R74" s="39">
        <v>0</v>
      </c>
      <c r="S74" s="11">
        <f>R74/3.69679559721054</f>
        <v>0</v>
      </c>
      <c r="T74" s="18">
        <v>22.72</v>
      </c>
      <c r="U74" s="18">
        <v>0</v>
      </c>
      <c r="V74" s="18"/>
      <c r="W74" s="18">
        <f>T74/57.35*100</f>
        <v>39.616390584132517</v>
      </c>
      <c r="X74" s="18"/>
      <c r="Y74" s="19">
        <v>0</v>
      </c>
      <c r="Z74" s="19">
        <v>0</v>
      </c>
      <c r="AA74" s="19">
        <v>100</v>
      </c>
      <c r="AB74" s="20">
        <v>0</v>
      </c>
      <c r="AC74" s="19">
        <v>41.667000000000002</v>
      </c>
      <c r="AD74" s="19">
        <v>35.904000000000003</v>
      </c>
      <c r="AE74" s="19">
        <v>0</v>
      </c>
      <c r="AF74" s="19">
        <v>0</v>
      </c>
      <c r="AG74" s="21">
        <v>0</v>
      </c>
      <c r="AH74" s="21">
        <v>0</v>
      </c>
      <c r="AI74" s="14">
        <f>T74-Y74-Z74-AA74*0.5+AB74*0.5+AC74*0.5+AD74*0.5-(AE74+AF74)*0.5-(AG74+AH74)*0.5</f>
        <v>11.505500000000001</v>
      </c>
      <c r="AJ74" s="14">
        <f>(AI74+225.2635)</f>
        <v>236.76900000000001</v>
      </c>
      <c r="AK74" s="21">
        <f>AJ74/344.519957</f>
        <v>0.68724320663955041</v>
      </c>
      <c r="AL74" s="22">
        <v>0</v>
      </c>
      <c r="AM74" s="22">
        <v>0</v>
      </c>
      <c r="AN74" s="22">
        <v>0</v>
      </c>
      <c r="AO74" s="22">
        <v>10</v>
      </c>
      <c r="AP74" s="22">
        <f>AL74+(0.25*AM74)+(AN74*0.5)+(AO74*0.5)</f>
        <v>5</v>
      </c>
      <c r="AQ74" s="22">
        <f>AP74/65.2067358611825</f>
        <v>7.6679194778962942E-2</v>
      </c>
      <c r="AR74" s="23">
        <v>0.60399999999999998</v>
      </c>
      <c r="AS74" s="23">
        <v>18.065000000000001</v>
      </c>
      <c r="AT74" s="23">
        <v>8.3330000000000002</v>
      </c>
      <c r="AU74" s="23"/>
      <c r="AV74" s="23">
        <v>0.6</v>
      </c>
      <c r="AW74" s="23">
        <v>75</v>
      </c>
      <c r="AX74" s="23">
        <v>33.332999999999998</v>
      </c>
      <c r="AY74" s="23">
        <f>-1*AR74+AS74*0.5+AT74*0.5+AV74+AW74*0.5+AX74*0.5</f>
        <v>67.361500000000007</v>
      </c>
      <c r="AZ74" s="24">
        <f>AY74/192.0565</f>
        <v>0.35073793388924618</v>
      </c>
      <c r="BA74" s="25">
        <v>2.1000000000000001E-2</v>
      </c>
      <c r="BB74" s="25">
        <f>BA74/17.469*100</f>
        <v>0.12021294865189765</v>
      </c>
      <c r="BC74" s="25">
        <v>0</v>
      </c>
      <c r="BD74" s="25">
        <f>BB74+BC74*0.5</f>
        <v>0.12021294865189765</v>
      </c>
      <c r="BE74" s="26">
        <f>BD74/574.6353</f>
        <v>2.0919868419482348E-4</v>
      </c>
      <c r="BF74" s="27">
        <v>0</v>
      </c>
      <c r="BG74" s="27">
        <v>0</v>
      </c>
      <c r="BH74" s="27">
        <v>0</v>
      </c>
      <c r="BI74" s="27">
        <v>0</v>
      </c>
      <c r="BJ74" s="27">
        <v>0</v>
      </c>
      <c r="BK74" s="27">
        <v>0</v>
      </c>
      <c r="BL74" s="27">
        <v>0</v>
      </c>
      <c r="BM74" s="27">
        <v>0</v>
      </c>
      <c r="BN74" s="27">
        <v>0</v>
      </c>
      <c r="BO74" s="27">
        <v>0</v>
      </c>
      <c r="BP74" s="27">
        <v>0</v>
      </c>
      <c r="BQ74" s="27">
        <f>BF74+BG74+BH74+BI74+BJ74+BK74+BL74+BM74+BP74+(BN74*0.5+BO74)</f>
        <v>0</v>
      </c>
      <c r="BR74" s="28">
        <f>BQ74/267.537496143959</f>
        <v>0</v>
      </c>
      <c r="BS74" s="12">
        <v>19</v>
      </c>
      <c r="BT74" s="12">
        <v>43</v>
      </c>
      <c r="BU74" s="29">
        <f>BS74/DA74*100000000000/165.8</f>
        <v>20.044527321798043</v>
      </c>
      <c r="BV74" s="29">
        <f>BT74/DA74*100000000000/386.3</f>
        <v>19.470203562547102</v>
      </c>
      <c r="BW74" s="12">
        <v>0</v>
      </c>
      <c r="BX74" s="12">
        <v>0</v>
      </c>
      <c r="BY74" s="29">
        <f>BX74/76.76*100</f>
        <v>0</v>
      </c>
      <c r="BZ74" s="12">
        <v>0</v>
      </c>
      <c r="CA74" s="12">
        <v>0</v>
      </c>
      <c r="CB74" s="29">
        <f>BZ74/623531*100</f>
        <v>0</v>
      </c>
      <c r="CC74" s="12">
        <v>0</v>
      </c>
      <c r="CD74" s="12">
        <v>0</v>
      </c>
      <c r="CE74" s="29">
        <f>CD74/24.87*100</f>
        <v>0</v>
      </c>
      <c r="CF74" s="12">
        <v>0</v>
      </c>
      <c r="CG74" s="12">
        <v>0</v>
      </c>
      <c r="CH74" s="29">
        <f>CG74/58.916*100</f>
        <v>0</v>
      </c>
      <c r="CI74" s="12">
        <v>0</v>
      </c>
      <c r="CJ74" s="29">
        <v>0</v>
      </c>
      <c r="CK74" s="12">
        <v>0</v>
      </c>
      <c r="CL74" s="29">
        <v>0</v>
      </c>
      <c r="CM74" s="12">
        <v>0</v>
      </c>
      <c r="CN74" s="12">
        <v>0</v>
      </c>
      <c r="CO74" s="29">
        <f>CN74/21.145*100</f>
        <v>0</v>
      </c>
      <c r="CP74" s="12">
        <v>4</v>
      </c>
      <c r="CQ74" s="12">
        <v>0.874</v>
      </c>
      <c r="CR74" s="29">
        <f>CQ74/40.952*100</f>
        <v>2.1342058995897637</v>
      </c>
      <c r="CS74" s="12">
        <v>1</v>
      </c>
      <c r="CT74" s="12">
        <v>0.73599999999999999</v>
      </c>
      <c r="CU74" s="29">
        <f>CT74/99.677*100</f>
        <v>0.73838498349669424</v>
      </c>
      <c r="CV74" s="29">
        <f>CW74/467.6729176</f>
        <v>4.8433329091406484E-2</v>
      </c>
      <c r="CW74" s="12">
        <f>BU74*0.5+BV74*0.5+BY74*0.5+CB74+CE74+CH74*0.5+CJ74*0.5+CL74*0.5+CO74+CR74+CU74*0.5+CU74*0.5+BA74</f>
        <v>22.650956325259028</v>
      </c>
      <c r="CX74" s="12">
        <f>AK74+AQ74+AZ74+BR74+CV74</f>
        <v>1.1630936643991661</v>
      </c>
      <c r="CY74" s="29">
        <f>CX74/3.9123</f>
        <v>0.29729153295993815</v>
      </c>
      <c r="CZ74" s="12">
        <v>234645.05461843818</v>
      </c>
      <c r="DA74" s="12">
        <v>571706665.03309989</v>
      </c>
    </row>
    <row r="75" spans="1:105" s="4" customFormat="1" x14ac:dyDescent="0.25">
      <c r="A75" s="2">
        <v>68000</v>
      </c>
      <c r="B75" s="3" t="s">
        <v>194</v>
      </c>
      <c r="E75" s="3" t="s">
        <v>195</v>
      </c>
      <c r="F75" s="2">
        <v>881.08900000000006</v>
      </c>
      <c r="G75" s="3">
        <v>134</v>
      </c>
      <c r="H75" s="5">
        <v>4</v>
      </c>
      <c r="I75" s="5">
        <v>0</v>
      </c>
      <c r="J75" s="5">
        <v>5.17</v>
      </c>
      <c r="K75" s="5">
        <v>0</v>
      </c>
      <c r="L75" s="5">
        <v>1845</v>
      </c>
      <c r="M75" s="5">
        <v>16050</v>
      </c>
      <c r="N75" s="6" t="s">
        <v>101</v>
      </c>
      <c r="O75" s="5">
        <v>0</v>
      </c>
      <c r="P75" s="5">
        <v>4.3559354046652187E-4</v>
      </c>
      <c r="Q75" s="5">
        <v>1.1395287249987042E-3</v>
      </c>
      <c r="R75" s="39">
        <v>1.5047287470120079E-3</v>
      </c>
      <c r="S75" s="11">
        <f>R75/3.69679559721054</f>
        <v>4.0703596058906216E-4</v>
      </c>
      <c r="T75" s="18">
        <v>18.18</v>
      </c>
      <c r="U75" s="18">
        <v>4.76</v>
      </c>
      <c r="V75" s="18">
        <v>6.8460000000000001</v>
      </c>
      <c r="W75" s="18">
        <v>66.667000000000002</v>
      </c>
      <c r="X75" s="18">
        <v>64.897000000000006</v>
      </c>
      <c r="Y75" s="19">
        <v>0</v>
      </c>
      <c r="Z75" s="19">
        <v>89.911000000000001</v>
      </c>
      <c r="AA75" s="19">
        <v>91.304000000000002</v>
      </c>
      <c r="AB75" s="20">
        <v>4.7599944641264376</v>
      </c>
      <c r="AC75" s="19">
        <v>38.462000000000003</v>
      </c>
      <c r="AD75" s="19">
        <v>64.289000000000001</v>
      </c>
      <c r="AE75" s="19">
        <v>0</v>
      </c>
      <c r="AF75" s="19">
        <v>0</v>
      </c>
      <c r="AG75" s="21">
        <v>0</v>
      </c>
      <c r="AH75" s="21">
        <v>0</v>
      </c>
      <c r="AI75" s="14">
        <f>T75-Y75-Z75-AA75*0.5+AB75*0.5+AC75*0.5+AD75*0.5-(AE75+AF75)*0.5-(AG75+AH75)*0.5</f>
        <v>-63.627502767936782</v>
      </c>
      <c r="AJ75" s="14">
        <f>(AI75+225.2635)</f>
        <v>161.6359972320632</v>
      </c>
      <c r="AK75" s="21">
        <f>AJ75/344.519957</f>
        <v>0.46916294382349299</v>
      </c>
      <c r="AL75" s="22">
        <v>0</v>
      </c>
      <c r="AM75" s="22">
        <v>0</v>
      </c>
      <c r="AN75" s="22">
        <v>0</v>
      </c>
      <c r="AO75" s="22">
        <v>10</v>
      </c>
      <c r="AP75" s="22">
        <f>AL75+(0.25*AM75)+(AN75*0.5)+(AO75*0.5)</f>
        <v>5</v>
      </c>
      <c r="AQ75" s="22">
        <f>AP75/65.2067358611825</f>
        <v>7.6679194778962942E-2</v>
      </c>
      <c r="AR75" s="23">
        <v>0.65</v>
      </c>
      <c r="AS75" s="23">
        <v>10.089</v>
      </c>
      <c r="AT75" s="23">
        <v>9.5239999999999991</v>
      </c>
      <c r="AU75" s="23"/>
      <c r="AV75" s="23">
        <v>0.53839999999999999</v>
      </c>
      <c r="AW75" s="23">
        <v>76.923000000000002</v>
      </c>
      <c r="AX75" s="23">
        <v>38.462000000000003</v>
      </c>
      <c r="AY75" s="23">
        <f>-1*AR75+AS75*0.5+AT75*0.5+AV75+AW75*0.5+AX75*0.5</f>
        <v>67.3874</v>
      </c>
      <c r="AZ75" s="24">
        <f>AY75/192.0565</f>
        <v>0.35087279003834809</v>
      </c>
      <c r="BA75" s="30">
        <v>0</v>
      </c>
      <c r="BB75" s="25">
        <f>BA75/17.469*100</f>
        <v>0</v>
      </c>
      <c r="BC75" s="25">
        <v>6.1766522544780732E-2</v>
      </c>
      <c r="BD75" s="25">
        <f>BB75+BC75*0.5</f>
        <v>3.0883261272390366E-2</v>
      </c>
      <c r="BE75" s="26">
        <f>BD75/574.6353</f>
        <v>5.3744107388443358E-5</v>
      </c>
      <c r="BF75" s="27">
        <v>1</v>
      </c>
      <c r="BG75" s="27">
        <v>0</v>
      </c>
      <c r="BH75" s="27">
        <v>0</v>
      </c>
      <c r="BI75" s="27">
        <v>0</v>
      </c>
      <c r="BJ75" s="27">
        <v>0</v>
      </c>
      <c r="BK75" s="27">
        <v>0</v>
      </c>
      <c r="BL75" s="27">
        <v>0</v>
      </c>
      <c r="BM75" s="27">
        <v>0</v>
      </c>
      <c r="BN75" s="27">
        <v>0</v>
      </c>
      <c r="BO75" s="27">
        <v>0</v>
      </c>
      <c r="BP75" s="27">
        <v>9.5239999999999991</v>
      </c>
      <c r="BQ75" s="27">
        <f>BF75+BG75+BH75+BI75+BJ75+BK75+BL75+BM75+BP75+(BN75*0.5+BO75)</f>
        <v>10.523999999999999</v>
      </c>
      <c r="BR75" s="28">
        <f>BQ75/267.537496143959</f>
        <v>3.9336542173277832E-2</v>
      </c>
      <c r="BS75" s="12">
        <v>60</v>
      </c>
      <c r="BT75" s="12">
        <v>93</v>
      </c>
      <c r="BU75" s="29">
        <f>BS75/DA75*100000000000/165.8</f>
        <v>41.07206049401308</v>
      </c>
      <c r="BV75" s="29">
        <f>BT75/DA75*100000000000/386.3</f>
        <v>27.323605556190586</v>
      </c>
      <c r="BW75" s="12">
        <v>1244.5550000000001</v>
      </c>
      <c r="BX75" s="12">
        <v>0.95199999999999996</v>
      </c>
      <c r="BY75" s="29">
        <f>BX75/76.76*100</f>
        <v>1.2402292860865032</v>
      </c>
      <c r="BZ75" s="12">
        <v>0</v>
      </c>
      <c r="CA75" s="12">
        <v>0</v>
      </c>
      <c r="CB75" s="29">
        <f>BZ75/623531*100</f>
        <v>0</v>
      </c>
      <c r="CC75" s="12">
        <v>200.94900000000001</v>
      </c>
      <c r="CD75" s="12">
        <v>0.154</v>
      </c>
      <c r="CE75" s="29">
        <f>CD75/24.87*100</f>
        <v>0.61921994370727784</v>
      </c>
      <c r="CF75" s="12">
        <v>10165.885</v>
      </c>
      <c r="CG75" s="12">
        <v>7.7729999999999997</v>
      </c>
      <c r="CH75" s="29">
        <f>CG75/58.916*100</f>
        <v>13.193360038020232</v>
      </c>
      <c r="CI75" s="12">
        <v>0</v>
      </c>
      <c r="CJ75" s="29">
        <v>0</v>
      </c>
      <c r="CK75" s="12">
        <v>3</v>
      </c>
      <c r="CL75" s="29">
        <v>11.9</v>
      </c>
      <c r="CM75" s="12">
        <v>0</v>
      </c>
      <c r="CN75" s="12">
        <v>0</v>
      </c>
      <c r="CO75" s="29">
        <f>CN75/21.145*100</f>
        <v>0</v>
      </c>
      <c r="CP75" s="12">
        <v>3</v>
      </c>
      <c r="CQ75" s="12">
        <v>3.5019999999999998</v>
      </c>
      <c r="CR75" s="29">
        <f>CQ75/40.952*100</f>
        <v>8.5514748974409063</v>
      </c>
      <c r="CS75" s="12">
        <v>2</v>
      </c>
      <c r="CT75" s="12">
        <v>48.348999999999997</v>
      </c>
      <c r="CU75" s="29">
        <f>CT75/99.677*100</f>
        <v>48.505673324839222</v>
      </c>
      <c r="CV75" s="29">
        <f>CW75/467.6729176</f>
        <v>0.22460354641057925</v>
      </c>
      <c r="CW75" s="12">
        <f>BU75*0.5+BV75*0.5+BY75*0.5+CB75+CE75+CH75*0.5+CJ75*0.5+CL75*0.5+CO75+CR75+CU75*0.5+CU75*0.5+BA75</f>
        <v>105.0409958531426</v>
      </c>
      <c r="CX75" s="12">
        <f>AK75+AQ75+AZ75+BR75+CV75</f>
        <v>1.1606550172246612</v>
      </c>
      <c r="CY75" s="29">
        <f>CX75/3.9123</f>
        <v>0.29666820469408306</v>
      </c>
      <c r="CZ75" s="12">
        <v>246646.66071105414</v>
      </c>
      <c r="DA75" s="12">
        <v>881089920.81423366</v>
      </c>
    </row>
    <row r="76" spans="1:105" s="4" customFormat="1" x14ac:dyDescent="0.25">
      <c r="A76" s="2">
        <v>102000</v>
      </c>
      <c r="B76" s="3" t="s">
        <v>180</v>
      </c>
      <c r="E76" s="3" t="s">
        <v>181</v>
      </c>
      <c r="F76" s="2">
        <v>449.44099999999997</v>
      </c>
      <c r="G76" s="3">
        <v>202</v>
      </c>
      <c r="H76" s="5">
        <v>6</v>
      </c>
      <c r="I76" s="5">
        <v>0</v>
      </c>
      <c r="J76" s="5">
        <v>9.11</v>
      </c>
      <c r="K76" s="5">
        <v>0</v>
      </c>
      <c r="L76" s="5">
        <v>1255</v>
      </c>
      <c r="M76" s="5">
        <v>5500</v>
      </c>
      <c r="N76" s="6" t="s">
        <v>113</v>
      </c>
      <c r="O76" s="5">
        <v>0</v>
      </c>
      <c r="P76" s="5">
        <v>2.9629804514118426E-4</v>
      </c>
      <c r="Q76" s="5">
        <v>3.9049270950111361E-4</v>
      </c>
      <c r="R76" s="39">
        <v>6.7737128820630492E-4</v>
      </c>
      <c r="S76" s="11">
        <f>R76/3.69679559721054</f>
        <v>1.8323201010015899E-4</v>
      </c>
      <c r="T76" s="18">
        <v>3.44</v>
      </c>
      <c r="U76" s="18">
        <v>5</v>
      </c>
      <c r="V76" s="18">
        <v>13.959</v>
      </c>
      <c r="W76" s="18">
        <v>100</v>
      </c>
      <c r="X76" s="18">
        <v>100</v>
      </c>
      <c r="Y76" s="19">
        <v>54.832999999999998</v>
      </c>
      <c r="Z76" s="19">
        <v>61.444000000000003</v>
      </c>
      <c r="AA76" s="19">
        <v>73.201999999999998</v>
      </c>
      <c r="AB76" s="19">
        <v>5</v>
      </c>
      <c r="AC76" s="19">
        <v>0</v>
      </c>
      <c r="AD76" s="19">
        <v>0</v>
      </c>
      <c r="AE76" s="19">
        <v>0</v>
      </c>
      <c r="AF76" s="19">
        <v>25.704999999999998</v>
      </c>
      <c r="AG76" s="21">
        <v>0</v>
      </c>
      <c r="AH76" s="21">
        <v>0</v>
      </c>
      <c r="AI76" s="14">
        <f>T76-Y76-Z76-AA76*0.5+AB76*0.5+AC76*0.5+AD76*0.5-(AE76+AF76)*0.5-(AG76+AH76)*0.5</f>
        <v>-159.79049999999998</v>
      </c>
      <c r="AJ76" s="14">
        <f>(AI76+225.2635)</f>
        <v>65.473000000000013</v>
      </c>
      <c r="AK76" s="21">
        <f>AJ76/344.519957</f>
        <v>0.19004124048465504</v>
      </c>
      <c r="AL76" s="22">
        <v>0</v>
      </c>
      <c r="AM76" s="22">
        <v>0.17499999999999999</v>
      </c>
      <c r="AN76" s="22">
        <v>0.25706940874035988</v>
      </c>
      <c r="AO76" s="22">
        <v>5</v>
      </c>
      <c r="AP76" s="22">
        <f>AL76+(0.25*AM76)+(AN76*0.5)+(AO76*0.5)</f>
        <v>2.6722847043701798</v>
      </c>
      <c r="AQ76" s="22">
        <f>AP76/65.2067358611825</f>
        <v>4.0981727870248882E-2</v>
      </c>
      <c r="AR76" s="23">
        <v>0.26600000000000001</v>
      </c>
      <c r="AS76" s="23">
        <v>26.134</v>
      </c>
      <c r="AT76" s="23">
        <v>15</v>
      </c>
      <c r="AU76" s="23"/>
      <c r="AV76" s="23">
        <v>0</v>
      </c>
      <c r="AW76" s="23">
        <v>100</v>
      </c>
      <c r="AX76" s="23">
        <v>100</v>
      </c>
      <c r="AY76" s="23">
        <f>-1*AR76+AS76*0.5+AT76*0.5+AV76+AW76*0.5+AX76*0.5</f>
        <v>120.301</v>
      </c>
      <c r="AZ76" s="24">
        <f>AY76/192.0565</f>
        <v>0.62638338197353383</v>
      </c>
      <c r="BA76" s="30">
        <v>0</v>
      </c>
      <c r="BB76" s="25">
        <f>BA76/17.469*100</f>
        <v>0</v>
      </c>
      <c r="BC76" s="25">
        <v>0.86473131562693017</v>
      </c>
      <c r="BD76" s="25">
        <f>BB76+BC76*0.5</f>
        <v>0.43236565781346509</v>
      </c>
      <c r="BE76" s="26">
        <f>BD76/574.6353</f>
        <v>7.5241750343820694E-4</v>
      </c>
      <c r="BF76" s="27">
        <v>9</v>
      </c>
      <c r="BG76" s="27">
        <v>0</v>
      </c>
      <c r="BH76" s="27">
        <v>1</v>
      </c>
      <c r="BI76" s="27">
        <v>0</v>
      </c>
      <c r="BJ76" s="27">
        <v>0</v>
      </c>
      <c r="BK76" s="27">
        <v>4</v>
      </c>
      <c r="BL76" s="27">
        <v>0</v>
      </c>
      <c r="BM76" s="27">
        <v>0</v>
      </c>
      <c r="BN76" s="27">
        <v>1</v>
      </c>
      <c r="BO76" s="27">
        <v>0.25706940874035988</v>
      </c>
      <c r="BP76" s="27">
        <v>5</v>
      </c>
      <c r="BQ76" s="27">
        <f>BF76+BG76+BH76+BI76+BJ76+BK76+BL76+BM76+BP76+(BN76*0.5+BO76)</f>
        <v>19.75706940874036</v>
      </c>
      <c r="BR76" s="28">
        <f>BQ76/267.537496143959</f>
        <v>7.3847851959073799E-2</v>
      </c>
      <c r="BS76" s="12">
        <v>26</v>
      </c>
      <c r="BT76" s="12">
        <v>67</v>
      </c>
      <c r="BU76" s="29">
        <f>BS76/DA76*100000000000/165.8</f>
        <v>34.891152976718793</v>
      </c>
      <c r="BV76" s="29">
        <f>BT76/DA76*100000000000/386.3</f>
        <v>38.590161289270839</v>
      </c>
      <c r="BW76" s="12">
        <v>86.960999999999999</v>
      </c>
      <c r="BX76" s="12">
        <v>5.3999999999999999E-2</v>
      </c>
      <c r="BY76" s="29">
        <f>BX76/76.76*100</f>
        <v>7.0349140177175598E-2</v>
      </c>
      <c r="BZ76" s="12">
        <v>0</v>
      </c>
      <c r="CA76" s="12">
        <v>0</v>
      </c>
      <c r="CB76" s="29">
        <f>BZ76/623531*100</f>
        <v>0</v>
      </c>
      <c r="CC76" s="12">
        <v>9489.8539999999994</v>
      </c>
      <c r="CD76" s="12">
        <v>5.8689999999999998</v>
      </c>
      <c r="CE76" s="29">
        <f>CD76/24.87*100</f>
        <v>23.598713309207881</v>
      </c>
      <c r="CF76" s="12">
        <v>62392.32</v>
      </c>
      <c r="CG76" s="12">
        <v>38.588999999999999</v>
      </c>
      <c r="CH76" s="29">
        <f>CG76/58.916*100</f>
        <v>65.498336614841463</v>
      </c>
      <c r="CI76" s="12">
        <v>0</v>
      </c>
      <c r="CJ76" s="29">
        <v>0</v>
      </c>
      <c r="CK76" s="12">
        <v>0</v>
      </c>
      <c r="CL76" s="29">
        <v>0</v>
      </c>
      <c r="CM76" s="12">
        <v>0</v>
      </c>
      <c r="CN76" s="12">
        <v>0</v>
      </c>
      <c r="CO76" s="29">
        <f>CN76/21.145*100</f>
        <v>0</v>
      </c>
      <c r="CP76" s="12">
        <v>0</v>
      </c>
      <c r="CQ76" s="12">
        <v>0</v>
      </c>
      <c r="CR76" s="29">
        <f>CQ76/40.952*100</f>
        <v>0</v>
      </c>
      <c r="CS76" s="12">
        <v>0</v>
      </c>
      <c r="CT76" s="12">
        <v>0</v>
      </c>
      <c r="CU76" s="29">
        <f>CT76/99.677*100</f>
        <v>0</v>
      </c>
      <c r="CV76" s="29">
        <f>CW76/467.6729176</f>
        <v>0.19912145821400887</v>
      </c>
      <c r="CW76" s="12">
        <f>BU76*0.5+BV76*0.5+BY76*0.5+CB76+CE76+CH76*0.5+CJ76*0.5+CL76*0.5+CO76+CR76+CU76*0.5+CU76*0.5+BA76</f>
        <v>93.12371331971201</v>
      </c>
      <c r="CX76" s="12">
        <f>AK76+AQ76+AZ76+BR76+CV76</f>
        <v>1.1303756605015205</v>
      </c>
      <c r="CY76" s="29">
        <f>CX76/3.9123</f>
        <v>0.28892867635445146</v>
      </c>
      <c r="CZ76" s="12">
        <v>140392.45552516219</v>
      </c>
      <c r="DA76" s="12">
        <v>449441841.0137977</v>
      </c>
    </row>
    <row r="77" spans="1:105" s="4" customFormat="1" x14ac:dyDescent="0.25">
      <c r="A77" s="2">
        <v>70000</v>
      </c>
      <c r="B77" s="3" t="s">
        <v>165</v>
      </c>
      <c r="E77" s="3" t="s">
        <v>166</v>
      </c>
      <c r="F77" s="2">
        <v>521.75800000000004</v>
      </c>
      <c r="G77" s="3">
        <v>138</v>
      </c>
      <c r="H77" s="5">
        <v>8</v>
      </c>
      <c r="I77" s="5">
        <v>24.8</v>
      </c>
      <c r="J77" s="5">
        <v>3.65</v>
      </c>
      <c r="K77" s="5">
        <v>0.9052</v>
      </c>
      <c r="L77" s="5">
        <v>4590</v>
      </c>
      <c r="M77" s="5">
        <v>8800</v>
      </c>
      <c r="N77" s="6" t="s">
        <v>101</v>
      </c>
      <c r="O77" s="5">
        <v>2.1888208610200311E-3</v>
      </c>
      <c r="P77" s="5">
        <v>1.083671734819152E-3</v>
      </c>
      <c r="Q77" s="5">
        <v>6.2478833520178173E-4</v>
      </c>
      <c r="R77" s="39">
        <v>6.1319901320227334E-3</v>
      </c>
      <c r="S77" s="11">
        <f>R77/3.69679559721054</f>
        <v>1.6587311823920419E-3</v>
      </c>
      <c r="T77" s="18">
        <v>15.62</v>
      </c>
      <c r="U77" s="18">
        <v>0</v>
      </c>
      <c r="V77" s="18">
        <v>3.0979999999999999</v>
      </c>
      <c r="W77" s="18">
        <v>60</v>
      </c>
      <c r="X77" s="18">
        <v>50.536999999999999</v>
      </c>
      <c r="Y77" s="19">
        <v>6.2140000000000004</v>
      </c>
      <c r="Z77" s="19">
        <v>89.119</v>
      </c>
      <c r="AA77" s="19">
        <v>87.241</v>
      </c>
      <c r="AB77" s="19">
        <v>0</v>
      </c>
      <c r="AC77" s="19">
        <v>33.332999999999998</v>
      </c>
      <c r="AD77" s="19">
        <v>28.574999999999999</v>
      </c>
      <c r="AE77" s="19">
        <v>0</v>
      </c>
      <c r="AF77" s="19">
        <v>0</v>
      </c>
      <c r="AG77" s="21">
        <v>0</v>
      </c>
      <c r="AH77" s="21">
        <v>0</v>
      </c>
      <c r="AI77" s="14">
        <f>T77-Y77-Z77-AA77*0.5+AB77*0.5+AC77*0.5+AD77*0.5-(AE77+AF77)*0.5-(AG77+AH77)*0.5</f>
        <v>-92.379499999999993</v>
      </c>
      <c r="AJ77" s="14">
        <f>(AI77+225.2635)</f>
        <v>132.88400000000001</v>
      </c>
      <c r="AK77" s="21">
        <f>AJ77/344.519957</f>
        <v>0.3857076993655843</v>
      </c>
      <c r="AL77" s="22">
        <v>0</v>
      </c>
      <c r="AM77" s="22">
        <v>0</v>
      </c>
      <c r="AN77" s="22">
        <v>0</v>
      </c>
      <c r="AO77" s="22">
        <v>10</v>
      </c>
      <c r="AP77" s="22">
        <f>AL77+(0.25*AM77)+(AN77*0.5)+(AO77*0.5)</f>
        <v>5</v>
      </c>
      <c r="AQ77" s="22">
        <f>AP77/65.2067358611825</f>
        <v>7.6679194778962942E-2</v>
      </c>
      <c r="AR77" s="23">
        <v>1.002</v>
      </c>
      <c r="AS77" s="23">
        <v>12.345000000000001</v>
      </c>
      <c r="AT77" s="23">
        <v>21.053000000000001</v>
      </c>
      <c r="AU77" s="23"/>
      <c r="AV77" s="23">
        <v>0</v>
      </c>
      <c r="AW77" s="23">
        <v>60</v>
      </c>
      <c r="AX77" s="23">
        <v>66.667000000000002</v>
      </c>
      <c r="AY77" s="23">
        <f>-1*AR77+AS77*0.5+AT77*0.5+AV77+AW77*0.5+AX77*0.5</f>
        <v>79.030500000000004</v>
      </c>
      <c r="AZ77" s="24">
        <f>AY77/192.0565</f>
        <v>0.41149609620085759</v>
      </c>
      <c r="BA77" s="25">
        <v>1E-3</v>
      </c>
      <c r="BB77" s="25">
        <f>BA77/17.469*100</f>
        <v>5.7244261262808403E-3</v>
      </c>
      <c r="BC77" s="25">
        <v>0</v>
      </c>
      <c r="BD77" s="25">
        <f>BB77+BC77*0.5</f>
        <v>5.7244261262808403E-3</v>
      </c>
      <c r="BE77" s="26">
        <f>BD77/574.6353</f>
        <v>9.9618421045154038E-6</v>
      </c>
      <c r="BF77" s="27">
        <v>0</v>
      </c>
      <c r="BG77" s="27">
        <v>0</v>
      </c>
      <c r="BH77" s="27">
        <v>0</v>
      </c>
      <c r="BI77" s="27">
        <v>0</v>
      </c>
      <c r="BJ77" s="27">
        <v>0</v>
      </c>
      <c r="BK77" s="27">
        <v>0</v>
      </c>
      <c r="BL77" s="27">
        <v>0</v>
      </c>
      <c r="BM77" s="27">
        <v>0</v>
      </c>
      <c r="BN77" s="27">
        <v>0</v>
      </c>
      <c r="BO77" s="27">
        <v>0</v>
      </c>
      <c r="BP77" s="27">
        <v>0</v>
      </c>
      <c r="BQ77" s="27">
        <f>BF77+BG77+BH77+BI77+BJ77+BK77+BL77+BM77+BP77+(BN77*0.5+BO77)</f>
        <v>0</v>
      </c>
      <c r="BR77" s="28">
        <f>BQ77/267.537496143959</f>
        <v>0</v>
      </c>
      <c r="BS77" s="12">
        <v>23</v>
      </c>
      <c r="BT77" s="12">
        <v>53</v>
      </c>
      <c r="BU77" s="29">
        <f>BS77/DA77*100000000000/165.8</f>
        <v>26.587258891995791</v>
      </c>
      <c r="BV77" s="29">
        <f>BT77/DA77*100000000000/386.3</f>
        <v>26.295498968758661</v>
      </c>
      <c r="BW77" s="12">
        <v>0</v>
      </c>
      <c r="BX77" s="12">
        <v>0</v>
      </c>
      <c r="BY77" s="29">
        <f>BX77/76.76*100</f>
        <v>0</v>
      </c>
      <c r="BZ77" s="12">
        <v>0</v>
      </c>
      <c r="CA77" s="12">
        <v>0</v>
      </c>
      <c r="CB77" s="29">
        <f>BZ77/623531*100</f>
        <v>0</v>
      </c>
      <c r="CC77" s="12">
        <v>0</v>
      </c>
      <c r="CD77" s="12">
        <v>0</v>
      </c>
      <c r="CE77" s="29">
        <f>CD77/24.87*100</f>
        <v>0</v>
      </c>
      <c r="CF77" s="12">
        <v>37994.462</v>
      </c>
      <c r="CG77" s="12">
        <v>40.511000000000003</v>
      </c>
      <c r="CH77" s="29">
        <f>CG77/58.916*100</f>
        <v>68.760608323715132</v>
      </c>
      <c r="CI77" s="12">
        <v>0</v>
      </c>
      <c r="CJ77" s="29">
        <v>0</v>
      </c>
      <c r="CK77" s="12">
        <v>0</v>
      </c>
      <c r="CL77" s="29">
        <v>0</v>
      </c>
      <c r="CM77" s="12">
        <v>0</v>
      </c>
      <c r="CN77" s="12">
        <v>0</v>
      </c>
      <c r="CO77" s="29">
        <f>CN77/21.145*100</f>
        <v>0</v>
      </c>
      <c r="CP77" s="12">
        <v>5</v>
      </c>
      <c r="CQ77" s="12">
        <v>1.006</v>
      </c>
      <c r="CR77" s="29">
        <f>CQ77/40.952*100</f>
        <v>2.456534479390506</v>
      </c>
      <c r="CS77" s="12">
        <v>7</v>
      </c>
      <c r="CT77" s="12">
        <v>37.948</v>
      </c>
      <c r="CU77" s="29">
        <f>CT77/99.677*100</f>
        <v>38.070969230614878</v>
      </c>
      <c r="CV77" s="29">
        <f>CW77/467.6729176</f>
        <v>0.21671168671119173</v>
      </c>
      <c r="CW77" s="12">
        <f>BU77*0.5+BV77*0.5+BY77*0.5+CB77+CE77+CH77*0.5+CJ77*0.5+CL77*0.5+CO77+CR77+CU77*0.5+CU77*0.5+BA77</f>
        <v>101.35018680224019</v>
      </c>
      <c r="CX77" s="12">
        <f>AK77+AQ77+AZ77+BR77+CV77</f>
        <v>1.0905946770565966</v>
      </c>
      <c r="CY77" s="29">
        <f>CX77/3.9123</f>
        <v>0.27876049307481443</v>
      </c>
      <c r="CZ77" s="12">
        <v>187209.65773888226</v>
      </c>
      <c r="DA77" s="12">
        <v>521758755.15732223</v>
      </c>
    </row>
    <row r="78" spans="1:105" s="4" customFormat="1" x14ac:dyDescent="0.25">
      <c r="A78" s="2">
        <v>43000</v>
      </c>
      <c r="B78" s="3" t="s">
        <v>228</v>
      </c>
      <c r="E78" s="3" t="s">
        <v>229</v>
      </c>
      <c r="F78" s="2">
        <v>228.61099999999999</v>
      </c>
      <c r="G78" s="3">
        <v>84</v>
      </c>
      <c r="H78" s="5">
        <v>2</v>
      </c>
      <c r="I78" s="5">
        <v>0</v>
      </c>
      <c r="J78" s="5">
        <v>3.02</v>
      </c>
      <c r="K78" s="5">
        <v>0</v>
      </c>
      <c r="L78" s="5">
        <v>225</v>
      </c>
      <c r="M78" s="5">
        <v>1300</v>
      </c>
      <c r="N78" s="6" t="s">
        <v>116</v>
      </c>
      <c r="O78" s="5">
        <v>0</v>
      </c>
      <c r="P78" s="5">
        <v>5.3121163471527054E-5</v>
      </c>
      <c r="Q78" s="5">
        <v>9.2298276791172315E-5</v>
      </c>
      <c r="R78" s="39">
        <v>1.4150172893073485E-4</v>
      </c>
      <c r="S78" s="11">
        <f>R78/3.69679559721054</f>
        <v>3.8276860380786707E-5</v>
      </c>
      <c r="T78" s="18">
        <v>10.526</v>
      </c>
      <c r="U78" s="18">
        <v>10.52</v>
      </c>
      <c r="V78" s="18"/>
      <c r="W78" s="18">
        <f>T78/57.35*100</f>
        <v>18.353966870095899</v>
      </c>
      <c r="X78" s="18"/>
      <c r="Y78" s="19">
        <v>79.712999999999994</v>
      </c>
      <c r="Z78" s="19">
        <v>73.119</v>
      </c>
      <c r="AA78" s="19">
        <v>100</v>
      </c>
      <c r="AB78" s="20">
        <v>10.519987765254228</v>
      </c>
      <c r="AC78" s="19">
        <v>25</v>
      </c>
      <c r="AD78" s="19">
        <v>19.776</v>
      </c>
      <c r="AE78" s="19">
        <v>0</v>
      </c>
      <c r="AF78" s="19">
        <v>41.314999999999998</v>
      </c>
      <c r="AG78" s="21">
        <v>0</v>
      </c>
      <c r="AH78" s="21">
        <v>0</v>
      </c>
      <c r="AI78" s="14">
        <f>T78-Y78-Z78-AA78*0.5+AB78*0.5+AC78*0.5+AD78*0.5-(AE78+AF78)*0.5-(AG78+AH78)*0.5</f>
        <v>-185.31550611737288</v>
      </c>
      <c r="AJ78" s="14">
        <f>(AI78+225.2635)</f>
        <v>39.947993882627117</v>
      </c>
      <c r="AK78" s="21">
        <f>AJ78/344.519957</f>
        <v>0.11595262646171502</v>
      </c>
      <c r="AL78" s="22">
        <v>1.4770000000000001</v>
      </c>
      <c r="AM78" s="22">
        <v>0</v>
      </c>
      <c r="AN78" s="22">
        <v>0</v>
      </c>
      <c r="AO78" s="22">
        <v>10</v>
      </c>
      <c r="AP78" s="22">
        <f>AL78+(0.25*AM78)+(AN78*0.5)+(AO78*0.5)</f>
        <v>6.4770000000000003</v>
      </c>
      <c r="AQ78" s="22">
        <f>AP78/65.2067358611825</f>
        <v>9.9330228916668595E-2</v>
      </c>
      <c r="AR78" s="23">
        <v>3.2429999999999999</v>
      </c>
      <c r="AS78" s="23">
        <v>44.716999999999999</v>
      </c>
      <c r="AT78" s="23">
        <v>57.895000000000003</v>
      </c>
      <c r="AU78" s="23"/>
      <c r="AV78" s="23">
        <v>0.75</v>
      </c>
      <c r="AW78" s="23">
        <v>75</v>
      </c>
      <c r="AX78" s="23">
        <v>100</v>
      </c>
      <c r="AY78" s="23">
        <f>-1*AR78+AS78*0.5+AT78*0.5+AV78+AW78*0.5+AX78*0.5</f>
        <v>136.31299999999999</v>
      </c>
      <c r="AZ78" s="24">
        <f>AY78/192.0565</f>
        <v>0.70975468156506027</v>
      </c>
      <c r="BA78" s="25">
        <v>8.9999999999999993E-3</v>
      </c>
      <c r="BB78" s="25">
        <f>BA78/17.469*100</f>
        <v>5.1519835136527553E-2</v>
      </c>
      <c r="BC78" s="25">
        <v>0.37059913526868438</v>
      </c>
      <c r="BD78" s="25">
        <f>BB78+BC78*0.5</f>
        <v>0.23681940277086974</v>
      </c>
      <c r="BE78" s="26">
        <f>BD78/574.6353</f>
        <v>4.1212122327129874E-4</v>
      </c>
      <c r="BF78" s="27">
        <v>1</v>
      </c>
      <c r="BG78" s="27">
        <v>0</v>
      </c>
      <c r="BH78" s="27">
        <v>1</v>
      </c>
      <c r="BI78" s="27">
        <v>0</v>
      </c>
      <c r="BJ78" s="27">
        <v>3</v>
      </c>
      <c r="BK78" s="27">
        <v>1</v>
      </c>
      <c r="BL78" s="27">
        <v>0</v>
      </c>
      <c r="BM78" s="27">
        <v>0</v>
      </c>
      <c r="BN78" s="27">
        <v>0</v>
      </c>
      <c r="BO78" s="27">
        <v>0</v>
      </c>
      <c r="BP78" s="27">
        <v>5.2629999999999999</v>
      </c>
      <c r="BQ78" s="27">
        <f>BF78+BG78+BH78+BI78+BJ78+BK78+BL78+BM78+BP78+(BN78*0.5+BO78)</f>
        <v>11.263</v>
      </c>
      <c r="BR78" s="28">
        <f>BQ78/267.537496143959</f>
        <v>4.2098771807072242E-2</v>
      </c>
      <c r="BS78" s="12">
        <v>5</v>
      </c>
      <c r="BT78" s="12">
        <v>7</v>
      </c>
      <c r="BU78" s="29">
        <f>BS78/DA78*100000000000/165.8</f>
        <v>13.191265906932591</v>
      </c>
      <c r="BV78" s="29">
        <f>BT78/DA78*100000000000/386.3</f>
        <v>7.9263697704302167</v>
      </c>
      <c r="BW78" s="12">
        <v>23042.911</v>
      </c>
      <c r="BX78" s="12">
        <v>30.109000000000002</v>
      </c>
      <c r="BY78" s="29">
        <f>BX78/76.76*100</f>
        <v>39.224856696195936</v>
      </c>
      <c r="BZ78" s="12">
        <v>0</v>
      </c>
      <c r="CA78" s="12">
        <v>0</v>
      </c>
      <c r="CB78" s="29">
        <f>BZ78/623531*100</f>
        <v>0</v>
      </c>
      <c r="CC78" s="12">
        <v>0</v>
      </c>
      <c r="CD78" s="12">
        <v>0</v>
      </c>
      <c r="CE78" s="29">
        <f>CD78/24.87*100</f>
        <v>0</v>
      </c>
      <c r="CF78" s="12">
        <v>82.433000000000007</v>
      </c>
      <c r="CG78" s="12">
        <v>0.108</v>
      </c>
      <c r="CH78" s="29">
        <f>CG78/58.916*100</f>
        <v>0.1833118337972707</v>
      </c>
      <c r="CI78" s="12">
        <v>0</v>
      </c>
      <c r="CJ78" s="29">
        <v>0</v>
      </c>
      <c r="CK78" s="12">
        <v>1</v>
      </c>
      <c r="CL78" s="29">
        <v>19.776</v>
      </c>
      <c r="CM78" s="12">
        <v>0</v>
      </c>
      <c r="CN78" s="12">
        <v>0</v>
      </c>
      <c r="CO78" s="29">
        <f>CN78/21.145*100</f>
        <v>0</v>
      </c>
      <c r="CP78" s="12">
        <v>0</v>
      </c>
      <c r="CQ78" s="12">
        <v>0</v>
      </c>
      <c r="CR78" s="29">
        <f>CQ78/40.952*100</f>
        <v>0</v>
      </c>
      <c r="CS78" s="12">
        <v>0</v>
      </c>
      <c r="CT78" s="12">
        <v>0</v>
      </c>
      <c r="CU78" s="29">
        <f>CT78/99.677*100</f>
        <v>0</v>
      </c>
      <c r="CV78" s="29">
        <f>CW78/467.6729176</f>
        <v>8.5871771899408367E-2</v>
      </c>
      <c r="CW78" s="12">
        <f>BU78*0.5+BV78*0.5+BY78*0.5+CB78+CE78+CH78*0.5+CJ78*0.5+CL78*0.5+CO78+CR78+CU78*0.5+CU78*0.5+BA78</f>
        <v>40.159902103678007</v>
      </c>
      <c r="CX78" s="12">
        <f>AK78+AQ78+AZ78+BR78+CV78</f>
        <v>1.0530080806499245</v>
      </c>
      <c r="CY78" s="29">
        <f>CX78/3.9123</f>
        <v>0.26915320416377181</v>
      </c>
      <c r="CZ78" s="12">
        <v>100346.24809541732</v>
      </c>
      <c r="DA78" s="12">
        <v>228611989.57744282</v>
      </c>
    </row>
    <row r="79" spans="1:105" s="4" customFormat="1" x14ac:dyDescent="0.25">
      <c r="A79" s="2">
        <v>71000</v>
      </c>
      <c r="B79" s="3" t="s">
        <v>151</v>
      </c>
      <c r="E79" s="3" t="s">
        <v>152</v>
      </c>
      <c r="F79" s="2">
        <v>997.41</v>
      </c>
      <c r="G79" s="3">
        <v>140</v>
      </c>
      <c r="H79" s="5">
        <v>12</v>
      </c>
      <c r="I79" s="5">
        <v>38.6</v>
      </c>
      <c r="J79" s="5">
        <v>5.19</v>
      </c>
      <c r="K79" s="5">
        <v>2.0033400000000001</v>
      </c>
      <c r="L79" s="5">
        <v>5731</v>
      </c>
      <c r="M79" s="5">
        <v>16655</v>
      </c>
      <c r="N79" s="6" t="s">
        <v>101</v>
      </c>
      <c r="O79" s="5">
        <v>4.8441807155500108E-3</v>
      </c>
      <c r="P79" s="5">
        <v>1.3530550571347626E-3</v>
      </c>
      <c r="Q79" s="5">
        <v>1.1824829230438268E-3</v>
      </c>
      <c r="R79" s="39">
        <v>1.2240956624687705E-2</v>
      </c>
      <c r="S79" s="11">
        <f>R79/3.69679559721054</f>
        <v>3.3112343657637606E-3</v>
      </c>
      <c r="T79" s="18">
        <v>21.73</v>
      </c>
      <c r="U79" s="18">
        <v>11.11</v>
      </c>
      <c r="V79" s="18"/>
      <c r="W79" s="18">
        <v>50</v>
      </c>
      <c r="X79" s="18">
        <v>14.327999999999999</v>
      </c>
      <c r="Y79" s="19">
        <v>35.222000000000001</v>
      </c>
      <c r="Z79" s="19">
        <v>75.619</v>
      </c>
      <c r="AA79" s="19">
        <v>100</v>
      </c>
      <c r="AB79" s="20">
        <v>11.109987079085029</v>
      </c>
      <c r="AC79" s="19">
        <v>36.841999999999999</v>
      </c>
      <c r="AD79" s="19">
        <v>20.420999999999999</v>
      </c>
      <c r="AE79" s="19">
        <v>0</v>
      </c>
      <c r="AF79" s="19">
        <v>0</v>
      </c>
      <c r="AG79" s="21">
        <v>0</v>
      </c>
      <c r="AH79" s="21">
        <v>0</v>
      </c>
      <c r="AI79" s="14">
        <f>T79-Y79-Z79-AA79*0.5+AB79*0.5+AC79*0.5+AD79*0.5-(AE79+AF79)*0.5-(AG79+AH79)*0.5</f>
        <v>-104.92450646045748</v>
      </c>
      <c r="AJ79" s="14">
        <f>(AI79+225.2635)</f>
        <v>120.33899353954251</v>
      </c>
      <c r="AK79" s="21">
        <f>AJ79/344.519957</f>
        <v>0.3492946956902776</v>
      </c>
      <c r="AL79" s="22">
        <v>0</v>
      </c>
      <c r="AM79" s="22">
        <v>0</v>
      </c>
      <c r="AN79" s="22">
        <v>0</v>
      </c>
      <c r="AO79" s="22">
        <v>7.407</v>
      </c>
      <c r="AP79" s="22">
        <f>AL79+(0.25*AM79)+(AN79*0.5)+(AO79*0.5)</f>
        <v>3.7035</v>
      </c>
      <c r="AQ79" s="22">
        <f>AP79/65.2067358611825</f>
        <v>5.6796279572777844E-2</v>
      </c>
      <c r="AR79" s="23">
        <v>0.47299999999999998</v>
      </c>
      <c r="AS79" s="23">
        <v>17.154</v>
      </c>
      <c r="AT79" s="23">
        <v>33.332999999999998</v>
      </c>
      <c r="AU79" s="23">
        <v>9.8019999999999996</v>
      </c>
      <c r="AV79" s="23">
        <v>5.2999999999999999E-2</v>
      </c>
      <c r="AW79" s="23">
        <v>94.736999999999995</v>
      </c>
      <c r="AX79" s="23">
        <v>63.158000000000001</v>
      </c>
      <c r="AY79" s="23">
        <f>-1*AR79+AS79*0.5+AT79*0.5+AV79+AW79*0.5+AX79*0.5</f>
        <v>103.77099999999999</v>
      </c>
      <c r="AZ79" s="24">
        <f>AY79/192.0565</f>
        <v>0.54031495939996821</v>
      </c>
      <c r="BA79" s="25">
        <v>1.2E-2</v>
      </c>
      <c r="BB79" s="25">
        <f>BA79/17.469*100</f>
        <v>6.869311351537008E-2</v>
      </c>
      <c r="BC79" s="25">
        <v>0</v>
      </c>
      <c r="BD79" s="25">
        <f>BB79+BC79*0.5</f>
        <v>6.869311351537008E-2</v>
      </c>
      <c r="BE79" s="26">
        <f>BD79/574.6353</f>
        <v>1.1954210525418483E-4</v>
      </c>
      <c r="BF79" s="27">
        <v>0</v>
      </c>
      <c r="BG79" s="27">
        <v>0</v>
      </c>
      <c r="BH79" s="27">
        <v>0</v>
      </c>
      <c r="BI79" s="27">
        <v>0</v>
      </c>
      <c r="BJ79" s="27">
        <v>0</v>
      </c>
      <c r="BK79" s="27">
        <v>0</v>
      </c>
      <c r="BL79" s="27">
        <v>0</v>
      </c>
      <c r="BM79" s="27">
        <v>0</v>
      </c>
      <c r="BN79" s="27">
        <v>0</v>
      </c>
      <c r="BO79" s="27">
        <v>0</v>
      </c>
      <c r="BP79" s="27">
        <v>0</v>
      </c>
      <c r="BQ79" s="27">
        <f>BF79+BG79+BH79+BI79+BJ79+BK79+BL79+BM79+BP79+(BN79*0.5+BO79)</f>
        <v>0</v>
      </c>
      <c r="BR79" s="28">
        <f>BQ79/267.537496143959</f>
        <v>0</v>
      </c>
      <c r="BS79" s="12">
        <v>42</v>
      </c>
      <c r="BT79" s="12">
        <v>78</v>
      </c>
      <c r="BU79" s="29">
        <f>BS79/DA79*100000000000/165.8</f>
        <v>25.397480342713248</v>
      </c>
      <c r="BV79" s="29">
        <f>BT79/DA79*100000000000/386.3</f>
        <v>20.243973643979196</v>
      </c>
      <c r="BW79" s="12">
        <v>0</v>
      </c>
      <c r="BX79" s="12">
        <v>0</v>
      </c>
      <c r="BY79" s="29">
        <f>BX79/76.76*100</f>
        <v>0</v>
      </c>
      <c r="BZ79" s="12">
        <v>0</v>
      </c>
      <c r="CA79" s="12">
        <v>0</v>
      </c>
      <c r="CB79" s="29">
        <f>BZ79/623531*100</f>
        <v>0</v>
      </c>
      <c r="CC79" s="12">
        <v>499.23899999999998</v>
      </c>
      <c r="CD79" s="12">
        <v>0.31</v>
      </c>
      <c r="CE79" s="29">
        <f>CD79/24.87*100</f>
        <v>1.2464817048652994</v>
      </c>
      <c r="CF79" s="12">
        <v>3787.3620000000001</v>
      </c>
      <c r="CG79" s="12">
        <v>2.3479999999999999</v>
      </c>
      <c r="CH79" s="29">
        <f>CG79/58.916*100</f>
        <v>3.9853350532962182</v>
      </c>
      <c r="CI79" s="12">
        <v>0</v>
      </c>
      <c r="CJ79" s="29">
        <v>0</v>
      </c>
      <c r="CK79" s="12">
        <v>1</v>
      </c>
      <c r="CL79" s="29">
        <v>12.814</v>
      </c>
      <c r="CM79" s="12">
        <v>0</v>
      </c>
      <c r="CN79" s="12">
        <v>0</v>
      </c>
      <c r="CO79" s="29">
        <f>CN79/21.145*100</f>
        <v>0</v>
      </c>
      <c r="CP79" s="12">
        <v>1</v>
      </c>
      <c r="CQ79" s="12">
        <v>9.5000000000000001E-2</v>
      </c>
      <c r="CR79" s="29">
        <f>CQ79/40.952*100</f>
        <v>0.23197890212932215</v>
      </c>
      <c r="CS79" s="12">
        <v>3</v>
      </c>
      <c r="CT79" s="12">
        <v>5.3550000000000004</v>
      </c>
      <c r="CU79" s="29">
        <f>CT79/99.677*100</f>
        <v>5.3723526992184762</v>
      </c>
      <c r="CV79" s="29">
        <f>CW79/467.6729176</f>
        <v>8.1431287536688088E-2</v>
      </c>
      <c r="CW79" s="12">
        <f>BU79*0.5+BV79*0.5+BY79*0.5+CB79+CE79+CH79*0.5+CJ79*0.5+CL79*0.5+CO79+CR79+CU79*0.5+CU79*0.5+BA79</f>
        <v>38.083207826207435</v>
      </c>
      <c r="CX79" s="12">
        <f>AK79+AQ79+AZ79+BR79+CV79</f>
        <v>1.0278372221997116</v>
      </c>
      <c r="CY79" s="29">
        <f>CX79/3.9123</f>
        <v>0.2627194290314423</v>
      </c>
      <c r="CZ79" s="12">
        <v>278962.99757621787</v>
      </c>
      <c r="DA79" s="12">
        <v>997410948.96096909</v>
      </c>
    </row>
    <row r="80" spans="1:105" s="4" customFormat="1" x14ac:dyDescent="0.25">
      <c r="A80" s="2">
        <v>54000</v>
      </c>
      <c r="B80" s="3" t="s">
        <v>192</v>
      </c>
      <c r="E80" s="3" t="s">
        <v>193</v>
      </c>
      <c r="F80" s="2">
        <v>1257.424</v>
      </c>
      <c r="G80" s="3">
        <v>106</v>
      </c>
      <c r="H80" s="5">
        <v>4</v>
      </c>
      <c r="I80" s="5">
        <v>0</v>
      </c>
      <c r="J80" s="5">
        <v>10.6</v>
      </c>
      <c r="K80" s="5">
        <v>0</v>
      </c>
      <c r="L80" s="5">
        <v>780</v>
      </c>
      <c r="M80" s="5">
        <v>3850</v>
      </c>
      <c r="N80" s="6" t="s">
        <v>101</v>
      </c>
      <c r="O80" s="5">
        <v>0</v>
      </c>
      <c r="P80" s="5">
        <v>1.8415336670129378E-4</v>
      </c>
      <c r="Q80" s="5">
        <v>2.7334489665077952E-4</v>
      </c>
      <c r="R80" s="39">
        <v>4.4857911035712475E-4</v>
      </c>
      <c r="S80" s="11">
        <f>R80/3.69679559721054</f>
        <v>1.2134268681114134E-4</v>
      </c>
      <c r="T80" s="18">
        <v>9.3000000000000007</v>
      </c>
      <c r="U80" s="18">
        <v>20</v>
      </c>
      <c r="V80" s="18">
        <v>26.585999999999999</v>
      </c>
      <c r="W80" s="18">
        <v>72.727000000000004</v>
      </c>
      <c r="X80" s="18">
        <v>48.386000000000003</v>
      </c>
      <c r="Y80" s="19">
        <v>94.343000000000004</v>
      </c>
      <c r="Z80" s="19">
        <v>94.832999999999998</v>
      </c>
      <c r="AA80" s="19">
        <v>100</v>
      </c>
      <c r="AB80" s="20">
        <v>19.999976740027051</v>
      </c>
      <c r="AC80" s="19">
        <v>60</v>
      </c>
      <c r="AD80" s="19">
        <v>11.605</v>
      </c>
      <c r="AE80" s="19">
        <v>0</v>
      </c>
      <c r="AF80" s="19">
        <v>82.38</v>
      </c>
      <c r="AG80" s="21">
        <v>0</v>
      </c>
      <c r="AH80" s="21">
        <v>0</v>
      </c>
      <c r="AI80" s="14">
        <f>T80-Y80-Z80-AA80*0.5+AB80*0.5+AC80*0.5+AD80*0.5-(AE80+AF80)*0.5-(AG80+AH80)*0.5</f>
        <v>-225.26351162998645</v>
      </c>
      <c r="AJ80" s="14">
        <v>0</v>
      </c>
      <c r="AK80" s="21">
        <f>AJ80/344.519957</f>
        <v>0</v>
      </c>
      <c r="AL80" s="22">
        <v>0</v>
      </c>
      <c r="AM80" s="22">
        <v>0</v>
      </c>
      <c r="AN80" s="22">
        <v>0</v>
      </c>
      <c r="AO80" s="22">
        <v>8</v>
      </c>
      <c r="AP80" s="22">
        <f>AL80+(0.25*AM80)+(AN80*0.5)+(AO80*0.5)</f>
        <v>4</v>
      </c>
      <c r="AQ80" s="22">
        <f>AP80/65.2067358611825</f>
        <v>6.1343355823170347E-2</v>
      </c>
      <c r="AR80" s="23">
        <v>0.20699999999999999</v>
      </c>
      <c r="AS80" s="23">
        <v>10.167999999999999</v>
      </c>
      <c r="AT80" s="23">
        <v>12</v>
      </c>
      <c r="AU80" s="23"/>
      <c r="AV80" s="23">
        <v>0.4</v>
      </c>
      <c r="AW80" s="23">
        <v>100</v>
      </c>
      <c r="AX80" s="23">
        <v>40</v>
      </c>
      <c r="AY80" s="23">
        <f>-1*AR80+AS80*0.5+AT80*0.5+AV80+AW80*0.5+AX80*0.5</f>
        <v>81.277000000000001</v>
      </c>
      <c r="AZ80" s="24">
        <f>AY80/192.0565</f>
        <v>0.42319317492508718</v>
      </c>
      <c r="BA80" s="30">
        <v>0</v>
      </c>
      <c r="BB80" s="25">
        <f>BA80/17.469*100</f>
        <v>0</v>
      </c>
      <c r="BC80" s="25">
        <v>0</v>
      </c>
      <c r="BD80" s="25">
        <f>BB80+BC80*0.5</f>
        <v>0</v>
      </c>
      <c r="BE80" s="26">
        <f>BD80/574.6353</f>
        <v>0</v>
      </c>
      <c r="BF80" s="27">
        <v>0</v>
      </c>
      <c r="BG80" s="27">
        <v>0</v>
      </c>
      <c r="BH80" s="27">
        <v>0</v>
      </c>
      <c r="BI80" s="27">
        <v>0</v>
      </c>
      <c r="BJ80" s="27">
        <v>0</v>
      </c>
      <c r="BK80" s="27">
        <v>0</v>
      </c>
      <c r="BL80" s="27">
        <v>0</v>
      </c>
      <c r="BM80" s="27">
        <v>0</v>
      </c>
      <c r="BN80" s="27">
        <v>0</v>
      </c>
      <c r="BO80" s="27">
        <v>0</v>
      </c>
      <c r="BP80" s="27">
        <v>0</v>
      </c>
      <c r="BQ80" s="27">
        <f>BF80+BG80+BH80+BI80+BJ80+BK80+BL80+BM80+BP80+(BN80*0.5+BO80)</f>
        <v>0</v>
      </c>
      <c r="BR80" s="28">
        <f>BQ80/267.537496143959</f>
        <v>0</v>
      </c>
      <c r="BS80" s="12">
        <v>74</v>
      </c>
      <c r="BT80" s="12">
        <v>150</v>
      </c>
      <c r="BU80" s="29">
        <f>BS80/DA80*100000000000/165.8</f>
        <v>35.494838518082666</v>
      </c>
      <c r="BV80" s="29">
        <f>BT80/DA80*100000000000/386.3</f>
        <v>30.880516960796321</v>
      </c>
      <c r="BW80" s="12">
        <v>2012.7070000000001</v>
      </c>
      <c r="BX80" s="12">
        <v>0.84899999999999998</v>
      </c>
      <c r="BY80" s="29">
        <f>BX80/76.76*100</f>
        <v>1.1060448150078164</v>
      </c>
      <c r="BZ80" s="12">
        <v>0</v>
      </c>
      <c r="CA80" s="12">
        <v>0</v>
      </c>
      <c r="CB80" s="29">
        <f>BZ80/623531*100</f>
        <v>0</v>
      </c>
      <c r="CC80" s="12">
        <v>0</v>
      </c>
      <c r="CD80" s="12">
        <v>0</v>
      </c>
      <c r="CE80" s="29">
        <f>CD80/24.87*100</f>
        <v>0</v>
      </c>
      <c r="CF80" s="12">
        <v>10295.69</v>
      </c>
      <c r="CG80" s="12">
        <v>4.343</v>
      </c>
      <c r="CH80" s="29">
        <f>CG80/58.916*100</f>
        <v>7.3715119831624696</v>
      </c>
      <c r="CI80" s="12">
        <v>0</v>
      </c>
      <c r="CJ80" s="29">
        <v>0</v>
      </c>
      <c r="CK80" s="12">
        <v>8</v>
      </c>
      <c r="CL80" s="29">
        <v>88.727999999999994</v>
      </c>
      <c r="CM80" s="12">
        <v>0</v>
      </c>
      <c r="CN80" s="12">
        <v>0</v>
      </c>
      <c r="CO80" s="29">
        <f>CN80/21.145*100</f>
        <v>0</v>
      </c>
      <c r="CP80" s="12">
        <v>5</v>
      </c>
      <c r="CQ80" s="12">
        <v>30.777999999999999</v>
      </c>
      <c r="CR80" s="29">
        <f>CQ80/40.952*100</f>
        <v>75.156280523539749</v>
      </c>
      <c r="CS80" s="12">
        <v>6</v>
      </c>
      <c r="CT80" s="12">
        <v>88.497</v>
      </c>
      <c r="CU80" s="29">
        <f>CT80/99.677*100</f>
        <v>88.783771582210534</v>
      </c>
      <c r="CV80" s="29">
        <f>CW80/467.6729176</f>
        <v>0.52543241012396591</v>
      </c>
      <c r="CW80" s="12">
        <f>BU80*0.5+BV80*0.5+BY80*0.5+CB80+CE80+CH80*0.5+CJ80*0.5+CL80*0.5+CO80+CR80+CU80*0.5+CU80*0.5+BA80</f>
        <v>245.73050824427492</v>
      </c>
      <c r="CX80" s="12">
        <f>AK80+AQ80+AZ80+BR80+CV80</f>
        <v>1.0099689408722234</v>
      </c>
      <c r="CY80" s="29">
        <f>CX80/3.9123</f>
        <v>0.25815222270077026</v>
      </c>
      <c r="CZ80" s="12">
        <v>234013.80265847725</v>
      </c>
      <c r="DA80" s="12">
        <v>1257424704.9719884</v>
      </c>
    </row>
    <row r="81" spans="1:105" s="4" customFormat="1" x14ac:dyDescent="0.25">
      <c r="A81" s="2">
        <v>69000</v>
      </c>
      <c r="B81" s="3" t="s">
        <v>264</v>
      </c>
      <c r="E81" s="3" t="s">
        <v>265</v>
      </c>
      <c r="F81" s="2">
        <v>303.245</v>
      </c>
      <c r="G81" s="3">
        <v>136</v>
      </c>
      <c r="H81" s="5">
        <v>1</v>
      </c>
      <c r="I81" s="5">
        <v>0</v>
      </c>
      <c r="J81" s="5">
        <v>1.72</v>
      </c>
      <c r="K81" s="5">
        <v>0</v>
      </c>
      <c r="L81" s="5">
        <v>55</v>
      </c>
      <c r="M81" s="5">
        <v>200</v>
      </c>
      <c r="N81" s="6" t="s">
        <v>101</v>
      </c>
      <c r="O81" s="5">
        <v>0</v>
      </c>
      <c r="P81" s="5">
        <v>1.2985173293039947E-5</v>
      </c>
      <c r="Q81" s="5">
        <v>1.4199734890949587E-5</v>
      </c>
      <c r="R81" s="39">
        <v>2.7063452024198571E-5</v>
      </c>
      <c r="S81" s="11">
        <f>R81/3.69679559721054</f>
        <v>7.3207866955423806E-6</v>
      </c>
      <c r="T81" s="18">
        <v>10</v>
      </c>
      <c r="U81" s="18">
        <v>10</v>
      </c>
      <c r="V81" s="18">
        <v>13.891999999999999</v>
      </c>
      <c r="W81" s="18">
        <v>37.5</v>
      </c>
      <c r="X81" s="18">
        <v>14.497</v>
      </c>
      <c r="Y81" s="19">
        <v>0</v>
      </c>
      <c r="Z81" s="19">
        <v>86.771000000000001</v>
      </c>
      <c r="AA81" s="19">
        <v>70.596000000000004</v>
      </c>
      <c r="AB81" s="20">
        <v>9.9999883700135257</v>
      </c>
      <c r="AC81" s="19">
        <v>33.332999999999998</v>
      </c>
      <c r="AD81" s="19">
        <v>63.036999999999999</v>
      </c>
      <c r="AE81" s="19">
        <v>0</v>
      </c>
      <c r="AF81" s="19">
        <v>0</v>
      </c>
      <c r="AG81" s="21">
        <v>0</v>
      </c>
      <c r="AH81" s="21">
        <v>0</v>
      </c>
      <c r="AI81" s="14">
        <f>T81-Y81-Z81-AA81*0.5+AB81*0.5+AC81*0.5+AD81*0.5-(AE81+AF81)*0.5-(AG81+AH81)*0.5</f>
        <v>-58.88400581499323</v>
      </c>
      <c r="AJ81" s="14">
        <f>(AI81+225.2635)</f>
        <v>166.37949418500676</v>
      </c>
      <c r="AK81" s="21">
        <f>AJ81/344.519957</f>
        <v>0.48293136813844073</v>
      </c>
      <c r="AL81" s="22">
        <v>0</v>
      </c>
      <c r="AM81" s="22">
        <v>0</v>
      </c>
      <c r="AN81" s="22">
        <v>0</v>
      </c>
      <c r="AO81" s="22">
        <v>10</v>
      </c>
      <c r="AP81" s="22">
        <f>AL81+(0.25*AM81)+(AN81*0.5)+(AO81*0.5)</f>
        <v>5</v>
      </c>
      <c r="AQ81" s="22">
        <f>AP81/65.2067358611825</f>
        <v>7.6679194778962942E-2</v>
      </c>
      <c r="AR81" s="23">
        <v>0.48499999999999999</v>
      </c>
      <c r="AS81" s="23">
        <v>13.228999999999999</v>
      </c>
      <c r="AT81" s="23">
        <v>15</v>
      </c>
      <c r="AU81" s="23"/>
      <c r="AV81" s="23">
        <v>0.16700000000000001</v>
      </c>
      <c r="AW81" s="23">
        <v>66.667000000000002</v>
      </c>
      <c r="AX81" s="23">
        <v>50</v>
      </c>
      <c r="AY81" s="23">
        <f>-1*AR81+AS81*0.5+AT81*0.5+AV81+AW81*0.5+AX81*0.5</f>
        <v>72.13</v>
      </c>
      <c r="AZ81" s="24">
        <f>AY81/192.0565</f>
        <v>0.37556656504726471</v>
      </c>
      <c r="BA81" s="30">
        <v>0</v>
      </c>
      <c r="BB81" s="25">
        <f>BA81/17.469*100</f>
        <v>0</v>
      </c>
      <c r="BC81" s="25">
        <v>0</v>
      </c>
      <c r="BD81" s="25">
        <f>BB81+BC81*0.5</f>
        <v>0</v>
      </c>
      <c r="BE81" s="26">
        <f>BD81/574.6353</f>
        <v>0</v>
      </c>
      <c r="BF81" s="27">
        <v>0</v>
      </c>
      <c r="BG81" s="27">
        <v>0</v>
      </c>
      <c r="BH81" s="27">
        <v>0</v>
      </c>
      <c r="BI81" s="27">
        <v>0</v>
      </c>
      <c r="BJ81" s="27">
        <v>0</v>
      </c>
      <c r="BK81" s="27">
        <v>0</v>
      </c>
      <c r="BL81" s="27">
        <v>0</v>
      </c>
      <c r="BM81" s="27">
        <v>0</v>
      </c>
      <c r="BN81" s="27">
        <v>0</v>
      </c>
      <c r="BO81" s="27">
        <v>0</v>
      </c>
      <c r="BP81" s="27">
        <v>0</v>
      </c>
      <c r="BQ81" s="27">
        <f>BF81+BG81+BH81+BI81+BJ81+BK81+BL81+BM81+BP81+(BN81*0.5+BO81)</f>
        <v>0</v>
      </c>
      <c r="BR81" s="28">
        <f>BQ81/267.537496143959</f>
        <v>0</v>
      </c>
      <c r="BS81" s="12">
        <v>10</v>
      </c>
      <c r="BT81" s="12">
        <v>19</v>
      </c>
      <c r="BU81" s="29">
        <f>BS81/DA81*100000000000/165.8</f>
        <v>19.889382908549823</v>
      </c>
      <c r="BV81" s="29">
        <f>BT81/DA81*100000000000/386.3</f>
        <v>16.219397887267316</v>
      </c>
      <c r="BW81" s="12">
        <v>0</v>
      </c>
      <c r="BX81" s="12">
        <v>0</v>
      </c>
      <c r="BY81" s="29">
        <f>BX81/76.76*100</f>
        <v>0</v>
      </c>
      <c r="BZ81" s="12">
        <v>0</v>
      </c>
      <c r="CA81" s="12">
        <v>0</v>
      </c>
      <c r="CB81" s="29">
        <f>BZ81/623531*100</f>
        <v>0</v>
      </c>
      <c r="CC81" s="12">
        <v>53.725999999999999</v>
      </c>
      <c r="CD81" s="12">
        <v>9.2999999999999999E-2</v>
      </c>
      <c r="CE81" s="29">
        <f>CD81/24.87*100</f>
        <v>0.37394451145958985</v>
      </c>
      <c r="CF81" s="12">
        <v>470.43799999999999</v>
      </c>
      <c r="CG81" s="12">
        <v>0.81399999999999995</v>
      </c>
      <c r="CH81" s="29">
        <f>CG81/58.916*100</f>
        <v>1.3816280806572068</v>
      </c>
      <c r="CI81" s="12">
        <v>0</v>
      </c>
      <c r="CJ81" s="29">
        <v>0</v>
      </c>
      <c r="CK81" s="12">
        <v>0</v>
      </c>
      <c r="CL81" s="29">
        <v>0</v>
      </c>
      <c r="CM81" s="12">
        <v>0</v>
      </c>
      <c r="CN81" s="12">
        <v>0</v>
      </c>
      <c r="CO81" s="29">
        <f>CN81/21.145*100</f>
        <v>0</v>
      </c>
      <c r="CP81" s="12">
        <v>1</v>
      </c>
      <c r="CQ81" s="12">
        <v>4.2999999999999997E-2</v>
      </c>
      <c r="CR81" s="29">
        <f>CQ81/40.952*100</f>
        <v>0.10500097675327212</v>
      </c>
      <c r="CS81" s="12">
        <v>0</v>
      </c>
      <c r="CT81" s="12">
        <v>0</v>
      </c>
      <c r="CU81" s="29">
        <f>CT81/99.677*100</f>
        <v>0</v>
      </c>
      <c r="CV81" s="29">
        <f>CW81/467.6729176</f>
        <v>4.1105972150588428E-2</v>
      </c>
      <c r="CW81" s="12">
        <f>BU81*0.5+BV81*0.5+BY81*0.5+CB81+CE81+CH81*0.5+CJ81*0.5+CL81*0.5+CO81+CR81+CU81*0.5+CU81*0.5+BA81</f>
        <v>19.224149926450036</v>
      </c>
      <c r="CX81" s="12">
        <f>AK81+AQ81+AZ81+BR81+CV81</f>
        <v>0.97628310011525676</v>
      </c>
      <c r="CY81" s="29">
        <f>CX81/3.9123</f>
        <v>0.24954198300622568</v>
      </c>
      <c r="CZ81" s="12">
        <v>130016.95166137992</v>
      </c>
      <c r="DA81" s="12">
        <v>303245360.39100575</v>
      </c>
    </row>
    <row r="82" spans="1:105" s="4" customFormat="1" x14ac:dyDescent="0.25">
      <c r="A82" s="2">
        <v>93000</v>
      </c>
      <c r="B82" s="3" t="s">
        <v>258</v>
      </c>
      <c r="E82" s="3" t="s">
        <v>259</v>
      </c>
      <c r="F82" s="2">
        <v>359.49700000000001</v>
      </c>
      <c r="G82" s="3">
        <v>184</v>
      </c>
      <c r="H82" s="5">
        <v>1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/>
      <c r="O82" s="5">
        <v>0</v>
      </c>
      <c r="P82" s="5">
        <v>0</v>
      </c>
      <c r="Q82" s="5">
        <v>0</v>
      </c>
      <c r="R82" s="39">
        <v>0</v>
      </c>
      <c r="S82" s="11">
        <f>R82/3.69679559721054</f>
        <v>0</v>
      </c>
      <c r="T82" s="18">
        <v>0</v>
      </c>
      <c r="U82" s="18">
        <v>0</v>
      </c>
      <c r="V82" s="18"/>
      <c r="W82" s="18">
        <v>16.667000000000002</v>
      </c>
      <c r="X82" s="18">
        <v>5.4180000000000001</v>
      </c>
      <c r="Y82" s="19">
        <v>100</v>
      </c>
      <c r="Z82" s="19">
        <v>100</v>
      </c>
      <c r="AA82" s="19">
        <v>100</v>
      </c>
      <c r="AB82" s="20">
        <v>0</v>
      </c>
      <c r="AC82" s="19">
        <v>50</v>
      </c>
      <c r="AD82" s="19">
        <v>50</v>
      </c>
      <c r="AE82" s="19">
        <v>0</v>
      </c>
      <c r="AF82" s="19">
        <v>0</v>
      </c>
      <c r="AG82" s="21">
        <v>0</v>
      </c>
      <c r="AH82" s="21">
        <v>0</v>
      </c>
      <c r="AI82" s="14">
        <f>T82-Y82-Z82-AA82*0.5+AB82*0.5+AC82*0.5+AD82*0.5-(AE82+AF82)*0.5-(AG82+AH82)*0.5</f>
        <v>-200</v>
      </c>
      <c r="AJ82" s="14">
        <f>(AI82+225.2635)</f>
        <v>25.263499999999993</v>
      </c>
      <c r="AK82" s="21">
        <f>AJ82/344.519957</f>
        <v>7.3329569119852167E-2</v>
      </c>
      <c r="AL82" s="22">
        <v>0</v>
      </c>
      <c r="AM82" s="22">
        <v>0</v>
      </c>
      <c r="AN82" s="22">
        <v>0</v>
      </c>
      <c r="AO82" s="22">
        <v>10</v>
      </c>
      <c r="AP82" s="22">
        <f>AL82+(0.25*AM82)+(AN82*0.5)+(AO82*0.5)</f>
        <v>5</v>
      </c>
      <c r="AQ82" s="22">
        <f>AP82/65.2067358611825</f>
        <v>7.6679194778962942E-2</v>
      </c>
      <c r="AR82" s="23">
        <v>0.30599999999999999</v>
      </c>
      <c r="AS82" s="23">
        <v>13</v>
      </c>
      <c r="AT82" s="23">
        <v>12</v>
      </c>
      <c r="AU82" s="23"/>
      <c r="AV82" s="23">
        <v>0</v>
      </c>
      <c r="AW82" s="23">
        <v>100</v>
      </c>
      <c r="AX82" s="23">
        <v>100</v>
      </c>
      <c r="AY82" s="23">
        <f>-1*AR82+AS82*0.5+AT82*0.5+AV82+AW82*0.5+AX82*0.5</f>
        <v>112.194</v>
      </c>
      <c r="AZ82" s="24">
        <f>AY82/192.0565</f>
        <v>0.58417184526428423</v>
      </c>
      <c r="BA82" s="30">
        <v>0</v>
      </c>
      <c r="BB82" s="25">
        <f>BA82/17.469*100</f>
        <v>0</v>
      </c>
      <c r="BC82" s="25">
        <v>0</v>
      </c>
      <c r="BD82" s="25">
        <f>BB82+BC82*0.5</f>
        <v>0</v>
      </c>
      <c r="BE82" s="26">
        <f>BD82/574.6353</f>
        <v>0</v>
      </c>
      <c r="BF82" s="27">
        <v>0</v>
      </c>
      <c r="BG82" s="27">
        <v>0</v>
      </c>
      <c r="BH82" s="27">
        <v>0</v>
      </c>
      <c r="BI82" s="27">
        <v>0</v>
      </c>
      <c r="BJ82" s="27">
        <v>0</v>
      </c>
      <c r="BK82" s="27">
        <v>0</v>
      </c>
      <c r="BL82" s="27">
        <v>0</v>
      </c>
      <c r="BM82" s="27">
        <v>0</v>
      </c>
      <c r="BN82" s="27">
        <v>0</v>
      </c>
      <c r="BO82" s="27">
        <v>0</v>
      </c>
      <c r="BP82" s="27">
        <v>20</v>
      </c>
      <c r="BQ82" s="27">
        <f>BF82+BG82+BH82+BI82+BJ82+BK82+BL82+BM82+BP82+(BN82*0.5+BO82)</f>
        <v>20</v>
      </c>
      <c r="BR82" s="28">
        <f>BQ82/267.537496143959</f>
        <v>7.4755876422040735E-2</v>
      </c>
      <c r="BS82" s="12">
        <v>23</v>
      </c>
      <c r="BT82" s="12">
        <v>46</v>
      </c>
      <c r="BU82" s="29">
        <f>BS82/DA82*100000000000/165.8</f>
        <v>38.587579813483096</v>
      </c>
      <c r="BV82" s="29">
        <f>BT82/DA82*100000000000/386.3</f>
        <v>33.123586503108967</v>
      </c>
      <c r="BW82" s="12">
        <v>0</v>
      </c>
      <c r="BX82" s="12">
        <v>0</v>
      </c>
      <c r="BY82" s="29">
        <f>BX82/76.76*100</f>
        <v>0</v>
      </c>
      <c r="BZ82" s="12">
        <v>0</v>
      </c>
      <c r="CA82" s="12">
        <v>0</v>
      </c>
      <c r="CB82" s="29">
        <f>BZ82/623531*100</f>
        <v>0</v>
      </c>
      <c r="CC82" s="12">
        <v>575.64800000000002</v>
      </c>
      <c r="CD82" s="12">
        <v>0.63</v>
      </c>
      <c r="CE82" s="29">
        <f>CD82/24.87*100</f>
        <v>2.5331724969843186</v>
      </c>
      <c r="CF82" s="12">
        <v>41182.328999999998</v>
      </c>
      <c r="CG82" s="12">
        <v>45.069000000000003</v>
      </c>
      <c r="CH82" s="29">
        <f>CG82/58.916*100</f>
        <v>76.497046642677731</v>
      </c>
      <c r="CI82" s="12">
        <v>0</v>
      </c>
      <c r="CJ82" s="29">
        <v>0</v>
      </c>
      <c r="CK82" s="12">
        <v>0</v>
      </c>
      <c r="CL82" s="29">
        <v>0</v>
      </c>
      <c r="CM82" s="12">
        <v>0</v>
      </c>
      <c r="CN82" s="12">
        <v>0</v>
      </c>
      <c r="CO82" s="29">
        <f>CN82/21.145*100</f>
        <v>0</v>
      </c>
      <c r="CP82" s="12">
        <v>0</v>
      </c>
      <c r="CQ82" s="12">
        <v>0</v>
      </c>
      <c r="CR82" s="29">
        <f>CQ82/40.952*100</f>
        <v>0</v>
      </c>
      <c r="CS82" s="12">
        <v>0</v>
      </c>
      <c r="CT82" s="12">
        <v>0</v>
      </c>
      <c r="CU82" s="29">
        <f>CT82/99.677*100</f>
        <v>0</v>
      </c>
      <c r="CV82" s="29">
        <f>CW82/467.6729176</f>
        <v>0.16386939694927335</v>
      </c>
      <c r="CW82" s="12">
        <f>BU82*0.5+BV82*0.5+BY82*0.5+CB82+CE82+CH82*0.5+CJ82*0.5+CL82*0.5+CO82+CR82+CU82*0.5+CU82*0.5+BA82</f>
        <v>76.637278976619214</v>
      </c>
      <c r="CX82" s="12">
        <f>AK82+AQ82+AZ82+BR82+CV82</f>
        <v>0.97280588253441347</v>
      </c>
      <c r="CY82" s="29">
        <f>CX82/3.9123</f>
        <v>0.24865319186524895</v>
      </c>
      <c r="CZ82" s="12">
        <v>117760.67043319975</v>
      </c>
      <c r="DA82" s="12">
        <v>359497412.62824768</v>
      </c>
    </row>
    <row r="83" spans="1:105" s="4" customFormat="1" x14ac:dyDescent="0.25">
      <c r="A83" s="2">
        <v>104000</v>
      </c>
      <c r="B83" s="3" t="s">
        <v>268</v>
      </c>
      <c r="E83" s="3" t="s">
        <v>269</v>
      </c>
      <c r="F83" s="2">
        <v>207.80799999999999</v>
      </c>
      <c r="G83" s="3">
        <v>206</v>
      </c>
      <c r="H83" s="5">
        <v>1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/>
      <c r="O83" s="5">
        <v>0</v>
      </c>
      <c r="P83" s="5">
        <v>0</v>
      </c>
      <c r="Q83" s="5">
        <v>0</v>
      </c>
      <c r="R83" s="39">
        <v>0</v>
      </c>
      <c r="S83" s="11">
        <f>R83/3.69679559721054</f>
        <v>0</v>
      </c>
      <c r="T83" s="18">
        <v>0</v>
      </c>
      <c r="U83" s="18">
        <v>0</v>
      </c>
      <c r="V83" s="18">
        <v>24.420999999999999</v>
      </c>
      <c r="W83" s="18">
        <f>T83/57.35*100</f>
        <v>0</v>
      </c>
      <c r="X83" s="18"/>
      <c r="Y83" s="19">
        <v>82.840999999999994</v>
      </c>
      <c r="Z83" s="19">
        <v>95.536000000000001</v>
      </c>
      <c r="AA83" s="19">
        <v>59.234999999999999</v>
      </c>
      <c r="AB83" s="20">
        <v>0</v>
      </c>
      <c r="AC83" s="19">
        <v>100</v>
      </c>
      <c r="AD83" s="19">
        <v>100</v>
      </c>
      <c r="AE83" s="19">
        <v>0</v>
      </c>
      <c r="AF83" s="19">
        <v>80.867000000000004</v>
      </c>
      <c r="AG83" s="21">
        <v>0</v>
      </c>
      <c r="AH83" s="21">
        <v>0</v>
      </c>
      <c r="AI83" s="14">
        <f>T83-Y83-Z83-AA83*0.5+AB83*0.5+AC83*0.5+AD83*0.5-(AE83+AF83)*0.5-(AG83+AH83)*0.5</f>
        <v>-148.42800000000003</v>
      </c>
      <c r="AJ83" s="14">
        <f>(AI83+225.2635)</f>
        <v>76.835499999999968</v>
      </c>
      <c r="AK83" s="21">
        <f>AJ83/344.519957</f>
        <v>0.22302191335754745</v>
      </c>
      <c r="AL83" s="22">
        <v>0</v>
      </c>
      <c r="AM83" s="22">
        <v>0</v>
      </c>
      <c r="AN83" s="22">
        <v>0</v>
      </c>
      <c r="AO83" s="22">
        <v>20</v>
      </c>
      <c r="AP83" s="22">
        <f>AL83+(0.25*AM83)+(AN83*0.5)+(AO83*0.5)</f>
        <v>10</v>
      </c>
      <c r="AQ83" s="22">
        <f>AP83/65.2067358611825</f>
        <v>0.15335838955792588</v>
      </c>
      <c r="AR83" s="23">
        <v>0.14199999999999999</v>
      </c>
      <c r="AS83" s="23">
        <v>4.4640000000000004</v>
      </c>
      <c r="AT83" s="23">
        <v>21.428999999999998</v>
      </c>
      <c r="AU83" s="23"/>
      <c r="AV83" s="23">
        <v>0.2</v>
      </c>
      <c r="AW83" s="23">
        <v>40</v>
      </c>
      <c r="AX83" s="23">
        <v>20</v>
      </c>
      <c r="AY83" s="23">
        <f>-1*AR83+AS83*0.5+AT83*0.5+AV83+AW83*0.5+AX83*0.5</f>
        <v>43.0045</v>
      </c>
      <c r="AZ83" s="24">
        <f>AY83/192.0565</f>
        <v>0.22391587892104667</v>
      </c>
      <c r="BA83" s="30">
        <v>0</v>
      </c>
      <c r="BB83" s="25">
        <f>BA83/17.469*100</f>
        <v>0</v>
      </c>
      <c r="BC83" s="25">
        <v>0.43236565781346509</v>
      </c>
      <c r="BD83" s="25">
        <f>BB83+BC83*0.5</f>
        <v>0.21618282890673254</v>
      </c>
      <c r="BE83" s="26">
        <f>BD83/574.6353</f>
        <v>3.7620875171910347E-4</v>
      </c>
      <c r="BF83" s="27">
        <v>6</v>
      </c>
      <c r="BG83" s="27">
        <v>0</v>
      </c>
      <c r="BH83" s="27">
        <v>0</v>
      </c>
      <c r="BI83" s="27">
        <v>0</v>
      </c>
      <c r="BJ83" s="27">
        <v>0</v>
      </c>
      <c r="BK83" s="27">
        <v>1</v>
      </c>
      <c r="BL83" s="27">
        <v>0</v>
      </c>
      <c r="BM83" s="27">
        <v>0</v>
      </c>
      <c r="BN83" s="27">
        <v>0</v>
      </c>
      <c r="BO83" s="27">
        <v>0</v>
      </c>
      <c r="BP83" s="27">
        <v>14.286</v>
      </c>
      <c r="BQ83" s="27">
        <f>BF83+BG83+BH83+BI83+BJ83+BK83+BL83+BM83+BP83+(BN83*0.5+BO83)</f>
        <v>21.286000000000001</v>
      </c>
      <c r="BR83" s="28">
        <f>BQ83/267.537496143959</f>
        <v>7.956267927597796E-2</v>
      </c>
      <c r="BS83" s="12">
        <v>15</v>
      </c>
      <c r="BT83" s="12">
        <v>37</v>
      </c>
      <c r="BU83" s="29">
        <f>BS83/DA83*100000000000/165.8</f>
        <v>43.535435223265672</v>
      </c>
      <c r="BV83" s="29">
        <f>BT83/DA83*100000000000/386.3</f>
        <v>46.090686154223079</v>
      </c>
      <c r="BW83" s="12">
        <v>0</v>
      </c>
      <c r="BX83" s="12">
        <v>0</v>
      </c>
      <c r="BY83" s="29">
        <f>BX83/76.76*100</f>
        <v>0</v>
      </c>
      <c r="BZ83" s="12">
        <v>0</v>
      </c>
      <c r="CA83" s="12">
        <v>0</v>
      </c>
      <c r="CB83" s="29">
        <f>BZ83/623531*100</f>
        <v>0</v>
      </c>
      <c r="CC83" s="12">
        <v>1629.6469999999999</v>
      </c>
      <c r="CD83" s="12">
        <v>2.1</v>
      </c>
      <c r="CE83" s="29">
        <f>CD83/24.87*100</f>
        <v>8.443908323281061</v>
      </c>
      <c r="CF83" s="12">
        <v>5191.4319999999998</v>
      </c>
      <c r="CG83" s="12">
        <v>6.69</v>
      </c>
      <c r="CH83" s="29">
        <f>CG83/58.916*100</f>
        <v>11.355149704664269</v>
      </c>
      <c r="CI83" s="12">
        <v>0</v>
      </c>
      <c r="CJ83" s="29">
        <v>0</v>
      </c>
      <c r="CK83" s="12">
        <v>0</v>
      </c>
      <c r="CL83" s="29">
        <v>0</v>
      </c>
      <c r="CM83" s="12">
        <v>0</v>
      </c>
      <c r="CN83" s="12">
        <v>0</v>
      </c>
      <c r="CO83" s="29">
        <f>CN83/21.145*100</f>
        <v>0</v>
      </c>
      <c r="CP83" s="12">
        <v>2</v>
      </c>
      <c r="CQ83" s="12">
        <v>15.96</v>
      </c>
      <c r="CR83" s="29">
        <f>CQ83/40.952*100</f>
        <v>38.972455557726121</v>
      </c>
      <c r="CS83" s="12">
        <v>1</v>
      </c>
      <c r="CT83" s="12">
        <v>14.226000000000001</v>
      </c>
      <c r="CU83" s="29">
        <f>CT83/99.677*100</f>
        <v>14.272098879380399</v>
      </c>
      <c r="CV83" s="29">
        <f>CW83/467.6729176</f>
        <v>0.23986656930476932</v>
      </c>
      <c r="CW83" s="12">
        <f>BU83*0.5+BV83*0.5+BY83*0.5+CB83+CE83+CH83*0.5+CJ83*0.5+CL83*0.5+CO83+CR83+CU83*0.5+CU83*0.5+BA83</f>
        <v>112.17909830146408</v>
      </c>
      <c r="CX83" s="12">
        <f>AK83+AQ83+AZ83+BR83+CV83</f>
        <v>0.91972543041726729</v>
      </c>
      <c r="CY83" s="29">
        <f>CX83/3.9123</f>
        <v>0.23508560959468017</v>
      </c>
      <c r="CZ83" s="12">
        <v>87580.755171030425</v>
      </c>
      <c r="DA83" s="12">
        <v>207808755.91780096</v>
      </c>
    </row>
    <row r="84" spans="1:105" s="4" customFormat="1" x14ac:dyDescent="0.25">
      <c r="A84" s="2">
        <v>21000</v>
      </c>
      <c r="B84" s="3" t="s">
        <v>188</v>
      </c>
      <c r="E84" s="3" t="s">
        <v>189</v>
      </c>
      <c r="F84" s="2">
        <v>1045.2260000000001</v>
      </c>
      <c r="G84" s="3">
        <v>40</v>
      </c>
      <c r="H84" s="5">
        <v>5</v>
      </c>
      <c r="I84" s="5">
        <v>4.42</v>
      </c>
      <c r="J84" s="5">
        <v>11</v>
      </c>
      <c r="K84" s="5">
        <v>0.48619999999999997</v>
      </c>
      <c r="L84" s="5">
        <v>1956</v>
      </c>
      <c r="M84" s="5">
        <v>7050</v>
      </c>
      <c r="N84" s="6" t="s">
        <v>138</v>
      </c>
      <c r="O84" s="5">
        <v>1.1756569847856154E-3</v>
      </c>
      <c r="P84" s="5">
        <v>4.6179998111247521E-4</v>
      </c>
      <c r="Q84" s="5">
        <v>5.0054065490597293E-4</v>
      </c>
      <c r="R84" s="39">
        <v>3.3097805382103296E-3</v>
      </c>
      <c r="S84" s="11">
        <f>R84/3.69679559721054</f>
        <v>8.9531066870663961E-4</v>
      </c>
      <c r="T84" s="18">
        <v>20.87</v>
      </c>
      <c r="U84" s="18">
        <v>5.77</v>
      </c>
      <c r="V84" s="18"/>
      <c r="W84" s="18">
        <f>T84/57.35*100</f>
        <v>36.390584132519614</v>
      </c>
      <c r="X84" s="18">
        <v>36</v>
      </c>
      <c r="Y84" s="19">
        <v>77.268000000000001</v>
      </c>
      <c r="Z84" s="19">
        <v>87.715000000000003</v>
      </c>
      <c r="AA84" s="19">
        <v>71.748000000000005</v>
      </c>
      <c r="AB84" s="20">
        <v>5.7699932894978048</v>
      </c>
      <c r="AC84" s="19">
        <v>57.692</v>
      </c>
      <c r="AD84" s="19">
        <v>55.31</v>
      </c>
      <c r="AE84" s="19">
        <v>0</v>
      </c>
      <c r="AF84" s="19">
        <v>0</v>
      </c>
      <c r="AG84" s="21">
        <v>0</v>
      </c>
      <c r="AH84" s="21">
        <v>0</v>
      </c>
      <c r="AI84" s="14">
        <f>T84-Y84-Z84-AA84*0.5+AB84*0.5+AC84*0.5+AD84*0.5-(AE84+AF84)*0.5-(AG84+AH84)*0.5</f>
        <v>-120.60100335525109</v>
      </c>
      <c r="AJ84" s="14">
        <f>(AI84+225.2635)</f>
        <v>104.6624966447489</v>
      </c>
      <c r="AK84" s="21">
        <f>AJ84/344.519957</f>
        <v>0.30379226084934435</v>
      </c>
      <c r="AL84" s="22">
        <v>0.156</v>
      </c>
      <c r="AM84" s="22">
        <v>0</v>
      </c>
      <c r="AN84" s="22">
        <v>0</v>
      </c>
      <c r="AO84" s="22">
        <v>1.923</v>
      </c>
      <c r="AP84" s="22">
        <f>AL84+(0.25*AM84)+(AN84*0.5)+(AO84*0.5)</f>
        <v>1.1174999999999999</v>
      </c>
      <c r="AQ84" s="22">
        <f>AP84/65.2067358611825</f>
        <v>1.7137800033098217E-2</v>
      </c>
      <c r="AR84" s="23">
        <v>0.248</v>
      </c>
      <c r="AS84" s="23">
        <v>44.484999999999999</v>
      </c>
      <c r="AT84" s="23">
        <v>32.692</v>
      </c>
      <c r="AU84" s="23">
        <v>39.396999999999998</v>
      </c>
      <c r="AV84" s="23">
        <v>0</v>
      </c>
      <c r="AW84" s="23">
        <v>69.230999999999995</v>
      </c>
      <c r="AX84" s="23">
        <v>50</v>
      </c>
      <c r="AY84" s="23">
        <f>-1*AR84+AS84*0.5+AT84*0.5+AV84+AW84*0.5+AX84*0.5</f>
        <v>97.955999999999989</v>
      </c>
      <c r="AZ84" s="24">
        <f>AY84/192.0565</f>
        <v>0.51003741086607324</v>
      </c>
      <c r="BA84" s="25">
        <v>5.0000000000000001E-3</v>
      </c>
      <c r="BB84" s="25">
        <f>BA84/17.469*100</f>
        <v>2.8622130631404202E-2</v>
      </c>
      <c r="BC84" s="25">
        <v>0.30883261272390361</v>
      </c>
      <c r="BD84" s="25">
        <f>BB84+BC84*0.5</f>
        <v>0.18303843699335601</v>
      </c>
      <c r="BE84" s="26">
        <f>BD84/574.6353</f>
        <v>3.1852974746479374E-4</v>
      </c>
      <c r="BF84" s="27">
        <v>1</v>
      </c>
      <c r="BG84" s="27">
        <v>0</v>
      </c>
      <c r="BH84" s="27">
        <v>1</v>
      </c>
      <c r="BI84" s="27">
        <v>0</v>
      </c>
      <c r="BJ84" s="27">
        <v>3</v>
      </c>
      <c r="BK84" s="27">
        <v>0</v>
      </c>
      <c r="BL84" s="27">
        <v>0</v>
      </c>
      <c r="BM84" s="27">
        <v>0</v>
      </c>
      <c r="BN84" s="27">
        <v>0</v>
      </c>
      <c r="BO84" s="27">
        <v>0</v>
      </c>
      <c r="BP84" s="27">
        <v>5.7690000000000001</v>
      </c>
      <c r="BQ84" s="27">
        <f>BF84+BG84+BH84+BI84+BJ84+BK84+BL84+BM84+BP84+(BN84*0.5+BO84)</f>
        <v>10.769</v>
      </c>
      <c r="BR84" s="28">
        <f>BQ84/267.537496143959</f>
        <v>4.0252301659447834E-2</v>
      </c>
      <c r="BS84" s="12">
        <v>5</v>
      </c>
      <c r="BT84" s="12">
        <v>11</v>
      </c>
      <c r="BU84" s="29">
        <f>BS84/DA84*100000000000/165.8</f>
        <v>2.8851955754554868</v>
      </c>
      <c r="BV84" s="29">
        <f>BT84/DA84*100000000000/386.3</f>
        <v>2.7243177274220649</v>
      </c>
      <c r="BW84" s="12">
        <v>0</v>
      </c>
      <c r="BX84" s="12">
        <v>0</v>
      </c>
      <c r="BY84" s="29">
        <f>BX84/76.76*100</f>
        <v>0</v>
      </c>
      <c r="BZ84" s="12">
        <v>0</v>
      </c>
      <c r="CA84" s="12">
        <v>0</v>
      </c>
      <c r="CB84" s="29">
        <f>BZ84/623531*100</f>
        <v>0</v>
      </c>
      <c r="CC84" s="12">
        <v>0</v>
      </c>
      <c r="CD84" s="12">
        <v>0</v>
      </c>
      <c r="CE84" s="29">
        <f>CD84/24.87*100</f>
        <v>0</v>
      </c>
      <c r="CF84" s="12">
        <v>0</v>
      </c>
      <c r="CG84" s="12">
        <v>0</v>
      </c>
      <c r="CH84" s="29">
        <f>CG84/58.916*100</f>
        <v>0</v>
      </c>
      <c r="CI84" s="12">
        <v>0</v>
      </c>
      <c r="CJ84" s="29">
        <v>0</v>
      </c>
      <c r="CK84" s="12">
        <v>0</v>
      </c>
      <c r="CL84" s="29">
        <v>0</v>
      </c>
      <c r="CM84" s="12">
        <v>0</v>
      </c>
      <c r="CN84" s="12">
        <v>0</v>
      </c>
      <c r="CO84" s="29">
        <f>CN84/21.145*100</f>
        <v>0</v>
      </c>
      <c r="CP84" s="12">
        <v>0</v>
      </c>
      <c r="CQ84" s="12">
        <v>0</v>
      </c>
      <c r="CR84" s="29">
        <f>CQ84/40.952*100</f>
        <v>0</v>
      </c>
      <c r="CS84" s="12">
        <v>0</v>
      </c>
      <c r="CT84" s="12">
        <v>0</v>
      </c>
      <c r="CU84" s="29">
        <f>CT84/99.677*100</f>
        <v>0</v>
      </c>
      <c r="CV84" s="29">
        <f>CW84/467.6729176</f>
        <v>6.0079524507381391E-3</v>
      </c>
      <c r="CW84" s="12">
        <f>BU84*0.5+BV84*0.5+BY84*0.5+CB84+CE84+CH84*0.5+CJ84*0.5+CL84*0.5+CO84+CR84+CU84*0.5+CU84*0.5+BA84</f>
        <v>2.809756651438776</v>
      </c>
      <c r="CX84" s="12">
        <f>AK84+AQ84+AZ84+BR84+CV84</f>
        <v>0.87722772585870179</v>
      </c>
      <c r="CY84" s="29">
        <f>CX84/3.9123</f>
        <v>0.22422302120458598</v>
      </c>
      <c r="CZ84" s="12">
        <v>265801.53075065999</v>
      </c>
      <c r="DA84" s="12">
        <v>1045226039.3310992</v>
      </c>
    </row>
    <row r="85" spans="1:105" s="4" customFormat="1" x14ac:dyDescent="0.25">
      <c r="A85" s="2">
        <v>23000</v>
      </c>
      <c r="B85" s="3" t="s">
        <v>214</v>
      </c>
      <c r="E85" s="3" t="s">
        <v>215</v>
      </c>
      <c r="F85" s="2">
        <v>505.56700000000001</v>
      </c>
      <c r="G85" s="3">
        <v>44</v>
      </c>
      <c r="H85" s="5">
        <v>2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/>
      <c r="O85" s="5">
        <v>0</v>
      </c>
      <c r="P85" s="5">
        <v>0</v>
      </c>
      <c r="Q85" s="5">
        <v>0</v>
      </c>
      <c r="R85" s="39">
        <v>0</v>
      </c>
      <c r="S85" s="11">
        <f>R85/3.69679559721054</f>
        <v>0</v>
      </c>
      <c r="T85" s="18">
        <v>3.44</v>
      </c>
      <c r="U85" s="18">
        <v>5.26</v>
      </c>
      <c r="V85" s="18">
        <v>14.087</v>
      </c>
      <c r="W85" s="18">
        <v>85.713999999999999</v>
      </c>
      <c r="X85" s="18">
        <v>88.858999999999995</v>
      </c>
      <c r="Y85" s="19">
        <v>97.77</v>
      </c>
      <c r="Z85" s="19">
        <v>99.325000000000003</v>
      </c>
      <c r="AA85" s="19">
        <v>68.007000000000005</v>
      </c>
      <c r="AB85" s="20">
        <v>5.2599938826271142</v>
      </c>
      <c r="AC85" s="19">
        <v>50</v>
      </c>
      <c r="AD85" s="19">
        <v>50</v>
      </c>
      <c r="AE85" s="19">
        <v>0</v>
      </c>
      <c r="AF85" s="19">
        <v>0</v>
      </c>
      <c r="AG85" s="21">
        <v>0</v>
      </c>
      <c r="AH85" s="21">
        <v>0</v>
      </c>
      <c r="AI85" s="14">
        <f>T85-Y85-Z85-AA85*0.5+AB85*0.5+AC85*0.5+AD85*0.5-(AE85+AF85)*0.5-(AG85+AH85)*0.5</f>
        <v>-175.02850305868645</v>
      </c>
      <c r="AJ85" s="14">
        <f>(AI85+225.2635)</f>
        <v>50.23499694131354</v>
      </c>
      <c r="AK85" s="21">
        <f>AJ85/344.519957</f>
        <v>0.14581157323583882</v>
      </c>
      <c r="AL85" s="22">
        <v>0.67500000000000004</v>
      </c>
      <c r="AM85" s="22">
        <v>0</v>
      </c>
      <c r="AN85" s="22">
        <v>0</v>
      </c>
      <c r="AO85" s="22">
        <v>10</v>
      </c>
      <c r="AP85" s="22">
        <f>AL85+(0.25*AM85)+(AN85*0.5)+(AO85*0.5)</f>
        <v>5.6749999999999998</v>
      </c>
      <c r="AQ85" s="22">
        <f>AP85/65.2067358611825</f>
        <v>8.7030886074122932E-2</v>
      </c>
      <c r="AR85" s="23">
        <v>3.1E-2</v>
      </c>
      <c r="AS85" s="23">
        <v>9.5120000000000005</v>
      </c>
      <c r="AT85" s="23">
        <v>10.526</v>
      </c>
      <c r="AU85" s="23"/>
      <c r="AV85" s="23">
        <v>0</v>
      </c>
      <c r="AW85" s="23">
        <v>80</v>
      </c>
      <c r="AX85" s="23">
        <v>80</v>
      </c>
      <c r="AY85" s="23">
        <f>-1*AR85+AS85*0.5+AT85*0.5+AV85+AW85*0.5+AX85*0.5</f>
        <v>89.988</v>
      </c>
      <c r="AZ85" s="24">
        <f>AY85/192.0565</f>
        <v>0.46854961951300789</v>
      </c>
      <c r="BA85" s="25">
        <v>4.2000000000000003E-2</v>
      </c>
      <c r="BB85" s="25">
        <f>BA85/17.469*100</f>
        <v>0.24042589730379529</v>
      </c>
      <c r="BC85" s="25">
        <v>0</v>
      </c>
      <c r="BD85" s="25">
        <f>BB85+BC85*0.5</f>
        <v>0.24042589730379529</v>
      </c>
      <c r="BE85" s="26">
        <f>BD85/574.6353</f>
        <v>4.1839736838964695E-4</v>
      </c>
      <c r="BF85" s="27">
        <v>0</v>
      </c>
      <c r="BG85" s="27">
        <v>0</v>
      </c>
      <c r="BH85" s="27">
        <v>0</v>
      </c>
      <c r="BI85" s="27">
        <v>0</v>
      </c>
      <c r="BJ85" s="27">
        <v>0</v>
      </c>
      <c r="BK85" s="27">
        <v>0</v>
      </c>
      <c r="BL85" s="27">
        <v>0</v>
      </c>
      <c r="BM85" s="27">
        <v>0</v>
      </c>
      <c r="BN85" s="27">
        <v>0</v>
      </c>
      <c r="BO85" s="27">
        <v>0</v>
      </c>
      <c r="BP85" s="27">
        <v>0</v>
      </c>
      <c r="BQ85" s="27">
        <f>BF85+BG85+BH85+BI85+BJ85+BK85+BL85+BM85+BP85+(BN85*0.5+BO85)</f>
        <v>0</v>
      </c>
      <c r="BR85" s="28">
        <f>BQ85/267.537496143959</f>
        <v>0</v>
      </c>
      <c r="BS85" s="12">
        <v>13</v>
      </c>
      <c r="BT85" s="12">
        <v>50</v>
      </c>
      <c r="BU85" s="29">
        <f>BS85/DA85*100000000000/165.8</f>
        <v>15.508860929516754</v>
      </c>
      <c r="BV85" s="29">
        <f>BT85/DA85*100000000000/386.3</f>
        <v>25.601556603216689</v>
      </c>
      <c r="BW85" s="12">
        <v>0</v>
      </c>
      <c r="BX85" s="12">
        <v>0</v>
      </c>
      <c r="BY85" s="29">
        <f>BX85/76.76*100</f>
        <v>0</v>
      </c>
      <c r="BZ85" s="12">
        <v>0</v>
      </c>
      <c r="CA85" s="12">
        <v>0</v>
      </c>
      <c r="CB85" s="29">
        <f>BZ85/623531*100</f>
        <v>0</v>
      </c>
      <c r="CC85" s="12">
        <v>0</v>
      </c>
      <c r="CD85" s="12">
        <v>0</v>
      </c>
      <c r="CE85" s="29">
        <f>CD85/24.87*100</f>
        <v>0</v>
      </c>
      <c r="CF85" s="12">
        <v>0</v>
      </c>
      <c r="CG85" s="12">
        <v>0</v>
      </c>
      <c r="CH85" s="29">
        <f>CG85/58.916*100</f>
        <v>0</v>
      </c>
      <c r="CI85" s="12">
        <v>0</v>
      </c>
      <c r="CJ85" s="29">
        <v>0</v>
      </c>
      <c r="CK85" s="12">
        <v>0</v>
      </c>
      <c r="CL85" s="29">
        <v>0</v>
      </c>
      <c r="CM85" s="12">
        <v>0</v>
      </c>
      <c r="CN85" s="12">
        <v>0</v>
      </c>
      <c r="CO85" s="29">
        <f>CN85/21.145*100</f>
        <v>0</v>
      </c>
      <c r="CP85" s="12">
        <v>0</v>
      </c>
      <c r="CQ85" s="12">
        <v>0</v>
      </c>
      <c r="CR85" s="29">
        <f>CQ85/40.952*100</f>
        <v>0</v>
      </c>
      <c r="CS85" s="12">
        <v>0</v>
      </c>
      <c r="CT85" s="12">
        <v>0</v>
      </c>
      <c r="CU85" s="29">
        <f>CT85/99.677*100</f>
        <v>0</v>
      </c>
      <c r="CV85" s="29">
        <f>CW85/467.6729176</f>
        <v>4.4041910470393089E-2</v>
      </c>
      <c r="CW85" s="12">
        <f>BU85*0.5+BV85*0.5+BY85*0.5+CB85+CE85+CH85*0.5+CJ85*0.5+CL85*0.5+CO85+CR85+CU85*0.5+CU85*0.5+BA85</f>
        <v>20.597208766366723</v>
      </c>
      <c r="CX85" s="12">
        <f>AK85+AQ85+AZ85+BR85+CV85</f>
        <v>0.74543398929336269</v>
      </c>
      <c r="CY85" s="29">
        <f>CX85/3.9123</f>
        <v>0.19053599910368904</v>
      </c>
      <c r="CZ85" s="12">
        <v>145005.15176153759</v>
      </c>
      <c r="DA85" s="12">
        <v>505567239.92234451</v>
      </c>
    </row>
    <row r="86" spans="1:105" s="4" customFormat="1" x14ac:dyDescent="0.25">
      <c r="A86" s="2">
        <v>27000</v>
      </c>
      <c r="B86" s="3" t="s">
        <v>254</v>
      </c>
      <c r="E86" s="3" t="s">
        <v>255</v>
      </c>
      <c r="F86" s="2">
        <v>409.78100000000001</v>
      </c>
      <c r="G86" s="3">
        <v>52</v>
      </c>
      <c r="H86" s="5">
        <v>1</v>
      </c>
      <c r="I86" s="5">
        <v>0</v>
      </c>
      <c r="J86" s="5">
        <v>4.78</v>
      </c>
      <c r="K86" s="5">
        <v>0</v>
      </c>
      <c r="L86" s="5">
        <v>30</v>
      </c>
      <c r="M86" s="5">
        <v>40</v>
      </c>
      <c r="N86" s="6" t="s">
        <v>116</v>
      </c>
      <c r="O86" s="5">
        <v>0</v>
      </c>
      <c r="P86" s="5">
        <v>7.0828217962036073E-6</v>
      </c>
      <c r="Q86" s="5">
        <v>2.8399469781899171E-6</v>
      </c>
      <c r="R86" s="39">
        <v>1.0347056256194894E-5</v>
      </c>
      <c r="S86" s="11">
        <f>R86/3.69679559721054</f>
        <v>2.7989257139351676E-6</v>
      </c>
      <c r="T86" s="18">
        <v>17.64</v>
      </c>
      <c r="U86" s="18">
        <v>0</v>
      </c>
      <c r="V86" s="18">
        <v>29.311</v>
      </c>
      <c r="W86" s="18">
        <v>66.667000000000002</v>
      </c>
      <c r="X86" s="18">
        <v>7.9589999999999996</v>
      </c>
      <c r="Y86" s="19">
        <v>100</v>
      </c>
      <c r="Z86" s="19">
        <v>100</v>
      </c>
      <c r="AA86" s="19">
        <v>100</v>
      </c>
      <c r="AB86" s="20">
        <v>0</v>
      </c>
      <c r="AC86" s="19">
        <v>66.667000000000002</v>
      </c>
      <c r="AD86" s="19">
        <v>96.052000000000007</v>
      </c>
      <c r="AE86" s="19">
        <v>0</v>
      </c>
      <c r="AF86" s="19">
        <v>0</v>
      </c>
      <c r="AG86" s="21">
        <v>0</v>
      </c>
      <c r="AH86" s="21">
        <v>0</v>
      </c>
      <c r="AI86" s="14">
        <f>T86-Y86-Z86-AA86*0.5+AB86*0.5+AC86*0.5+AD86*0.5-(AE86+AF86)*0.5-(AG86+AH86)*0.5</f>
        <v>-151.00049999999999</v>
      </c>
      <c r="AJ86" s="14">
        <f>(AI86+225.2635)</f>
        <v>74.263000000000005</v>
      </c>
      <c r="AK86" s="21">
        <f>AJ86/344.519957</f>
        <v>0.21555500194144053</v>
      </c>
      <c r="AL86" s="22">
        <v>0</v>
      </c>
      <c r="AM86" s="22">
        <v>0.34899999999999998</v>
      </c>
      <c r="AN86" s="22">
        <v>0</v>
      </c>
      <c r="AO86" s="22">
        <v>10</v>
      </c>
      <c r="AP86" s="22">
        <f>AL86+(0.25*AM86)+(AN86*0.5)+(AO86*0.5)</f>
        <v>5.08725</v>
      </c>
      <c r="AQ86" s="22">
        <f>AP86/65.2067358611825</f>
        <v>7.8017246727855843E-2</v>
      </c>
      <c r="AR86" s="23">
        <v>0.495</v>
      </c>
      <c r="AS86" s="23">
        <v>9.032</v>
      </c>
      <c r="AT86" s="23">
        <v>18.181999999999999</v>
      </c>
      <c r="AU86" s="23"/>
      <c r="AV86" s="23">
        <v>0</v>
      </c>
      <c r="AW86" s="23">
        <v>50</v>
      </c>
      <c r="AX86" s="23">
        <v>16.667000000000002</v>
      </c>
      <c r="AY86" s="23">
        <f>-1*AR86+AS86*0.5+AT86*0.5+AV86+AW86*0.5+AX86*0.5</f>
        <v>46.445499999999996</v>
      </c>
      <c r="AZ86" s="24">
        <f>AY86/192.0565</f>
        <v>0.24183248158744949</v>
      </c>
      <c r="BA86" s="25">
        <v>1.4999999999999999E-2</v>
      </c>
      <c r="BB86" s="25">
        <f>BA86/17.469*100</f>
        <v>8.5866391894212593E-2</v>
      </c>
      <c r="BC86" s="25">
        <v>0.12353304508956146</v>
      </c>
      <c r="BD86" s="25">
        <f>BB86+BC86*0.5</f>
        <v>0.14763291443899332</v>
      </c>
      <c r="BE86" s="26">
        <f>BD86/574.6353</f>
        <v>2.5691584634461774E-4</v>
      </c>
      <c r="BF86" s="27">
        <v>0</v>
      </c>
      <c r="BG86" s="27">
        <v>0</v>
      </c>
      <c r="BH86" s="27">
        <v>0</v>
      </c>
      <c r="BI86" s="27">
        <v>0</v>
      </c>
      <c r="BJ86" s="27">
        <v>2</v>
      </c>
      <c r="BK86" s="27">
        <v>0</v>
      </c>
      <c r="BL86" s="27">
        <v>0</v>
      </c>
      <c r="BM86" s="27">
        <v>0</v>
      </c>
      <c r="BN86" s="27">
        <v>0</v>
      </c>
      <c r="BO86" s="27">
        <v>0</v>
      </c>
      <c r="BP86" s="27">
        <v>0</v>
      </c>
      <c r="BQ86" s="27">
        <f>BF86+BG86+BH86+BI86+BJ86+BK86+BL86+BM86+BP86+(BN86*0.5+BO86)</f>
        <v>2</v>
      </c>
      <c r="BR86" s="28">
        <f>BQ86/267.537496143959</f>
        <v>7.4755876422040743E-3</v>
      </c>
      <c r="BS86" s="12">
        <v>10</v>
      </c>
      <c r="BT86" s="12">
        <v>38</v>
      </c>
      <c r="BU86" s="29">
        <f>BS86/DA86*100000000000/165.8</f>
        <v>14.718473643232311</v>
      </c>
      <c r="BV86" s="29">
        <f>BT86/DA86*100000000000/386.3</f>
        <v>24.005247564540738</v>
      </c>
      <c r="BW86" s="12">
        <v>0</v>
      </c>
      <c r="BX86" s="12">
        <v>0</v>
      </c>
      <c r="BY86" s="29">
        <f>BX86/76.76*100</f>
        <v>0</v>
      </c>
      <c r="BZ86" s="12">
        <v>0</v>
      </c>
      <c r="CA86" s="12">
        <v>0</v>
      </c>
      <c r="CB86" s="29">
        <f>BZ86/623531*100</f>
        <v>0</v>
      </c>
      <c r="CC86" s="12">
        <v>1396.5319999999999</v>
      </c>
      <c r="CD86" s="12">
        <v>1.304</v>
      </c>
      <c r="CE86" s="29">
        <f>CD86/24.87*100</f>
        <v>5.2432649778850013</v>
      </c>
      <c r="CF86" s="12">
        <v>0</v>
      </c>
      <c r="CG86" s="12">
        <v>0</v>
      </c>
      <c r="CH86" s="29">
        <f>CG86/58.916*100</f>
        <v>0</v>
      </c>
      <c r="CI86" s="12">
        <v>0</v>
      </c>
      <c r="CJ86" s="29">
        <v>0</v>
      </c>
      <c r="CK86" s="12">
        <v>0</v>
      </c>
      <c r="CL86" s="29">
        <v>0</v>
      </c>
      <c r="CM86" s="12">
        <v>0</v>
      </c>
      <c r="CN86" s="12">
        <v>0</v>
      </c>
      <c r="CO86" s="29">
        <f>CN86/21.145*100</f>
        <v>0</v>
      </c>
      <c r="CP86" s="12">
        <v>0</v>
      </c>
      <c r="CQ86" s="12">
        <v>0</v>
      </c>
      <c r="CR86" s="29">
        <f>CQ86/40.952*100</f>
        <v>0</v>
      </c>
      <c r="CS86" s="12">
        <v>0</v>
      </c>
      <c r="CT86" s="12">
        <v>0</v>
      </c>
      <c r="CU86" s="29">
        <f>CT86/99.677*100</f>
        <v>0</v>
      </c>
      <c r="CV86" s="29">
        <f>CW86/467.6729176</f>
        <v>5.2643898449619198E-2</v>
      </c>
      <c r="CW86" s="12">
        <f>BU86*0.5+BV86*0.5+BY86*0.5+CB86+CE86+CH86*0.5+CJ86*0.5+CL86*0.5+CO86+CR86+CU86*0.5+CU86*0.5+BA86</f>
        <v>24.620125581771529</v>
      </c>
      <c r="CX86" s="12">
        <f>AK86+AQ86+AZ86+BR86+CV86</f>
        <v>0.59552421634856922</v>
      </c>
      <c r="CY86" s="29">
        <f>CX86/3.9123</f>
        <v>0.15221844346000288</v>
      </c>
      <c r="CZ86" s="12">
        <v>147524.74215145197</v>
      </c>
      <c r="DA86" s="12">
        <v>409781831.61208272</v>
      </c>
    </row>
    <row r="87" spans="1:105" x14ac:dyDescent="0.25">
      <c r="H87" s="8"/>
      <c r="I87" s="8"/>
      <c r="J87" s="8"/>
      <c r="K87" s="8"/>
      <c r="L87" s="8"/>
      <c r="M87" s="8"/>
      <c r="N87" s="8"/>
      <c r="O87" s="8"/>
      <c r="P87" s="8"/>
      <c r="Q87" s="8"/>
      <c r="R87" s="40"/>
      <c r="S87" s="13"/>
    </row>
    <row r="89" spans="1:105" x14ac:dyDescent="0.25">
      <c r="AY89" s="38"/>
    </row>
  </sheetData>
  <sortState ref="A2:DA86">
    <sortCondition descending="1" ref="CY2:CY8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Kling</dc:creator>
  <cp:lastModifiedBy>Johan Kling</cp:lastModifiedBy>
  <dcterms:created xsi:type="dcterms:W3CDTF">2014-07-01T13:30:54Z</dcterms:created>
  <dcterms:modified xsi:type="dcterms:W3CDTF">2014-07-03T15:01:59Z</dcterms:modified>
</cp:coreProperties>
</file>